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715" windowHeight="6210" tabRatio="592" firstSheet="1" activeTab="3"/>
  </bookViews>
  <sheets>
    <sheet name="ม.1  เงินสดรับ  1" sheetId="1" r:id="rId1"/>
    <sheet name="ม.2 เงินรายจ่าย  2" sheetId="2" r:id="rId2"/>
    <sheet name="ม.3  เงินรายรับ  3" sheetId="3" r:id="rId3"/>
    <sheet name="ม.ทั่วไป  4" sheetId="4" r:id="rId4"/>
    <sheet name="เงินรับฝาก (ดู รับ-จ่าย โอ๋)  3" sheetId="5" r:id="rId5"/>
    <sheet name="รายจ่ายค้างจ่าย โอ๋" sheetId="6" r:id="rId6"/>
    <sheet name="รายรับ โอ๋  5" sheetId="7" r:id="rId7"/>
    <sheet name="รับ-จ่ายเงินสด โอ๋  6" sheetId="8" r:id="rId8"/>
    <sheet name="กระแสเงินสด (7)" sheetId="9" r:id="rId9"/>
    <sheet name="งบทดลอง โอ๋  (ทำกระทบยอดสุดท้าย" sheetId="10" r:id="rId10"/>
    <sheet name="จ่ายจากเงินสะสม" sheetId="11" r:id="rId11"/>
    <sheet name="รับเงินสะสม" sheetId="12" r:id="rId12"/>
    <sheet name="เงินอุดหนุนระบุวัตถุประสงค์" sheetId="13" r:id="rId13"/>
  </sheets>
  <definedNames/>
  <calcPr fullCalcOnLoad="1"/>
</workbook>
</file>

<file path=xl/sharedStrings.xml><?xml version="1.0" encoding="utf-8"?>
<sst xmlns="http://schemas.openxmlformats.org/spreadsheetml/2006/main" count="1102" uniqueCount="583">
  <si>
    <t xml:space="preserve"> ลูกหนี้ - เงินยืมเงินงบประมาณ</t>
  </si>
  <si>
    <t xml:space="preserve"> ลูกหนี้ - เงินยืมเงินสะสม</t>
  </si>
  <si>
    <t xml:space="preserve">       ค่าภาคหลวงปิโตเลียม</t>
  </si>
  <si>
    <t xml:space="preserve">       ค่าภาษีและธรรมเนียมรถยนต์  (ล้อเลื่อน)</t>
  </si>
  <si>
    <t xml:space="preserve">       ภาษีสรรพามิต</t>
  </si>
  <si>
    <t xml:space="preserve">                       เงินขาดบัญชี </t>
  </si>
  <si>
    <t xml:space="preserve">           เครดิต    ภาษีโรงเรือนและที่ดิน</t>
  </si>
  <si>
    <t xml:space="preserve">                                ค่าใบอนุญาตเกี่ยวกับการโฆษณาโดยใช้เครื่องขยายเสียง</t>
  </si>
  <si>
    <t xml:space="preserve">  5. เงินอุดหนุนทั่วไปใช้จ่ายตามเทศบัญญัติ - อุดหนุนด้านการศึกษา (นม)</t>
  </si>
  <si>
    <t xml:space="preserve">        - 3 -</t>
  </si>
  <si>
    <t xml:space="preserve"> 2. เงินอุดหนุนทั่วไประบุวัตถุประสงค์เพื่อพัฒนาประเทศ</t>
  </si>
  <si>
    <t xml:space="preserve">  3. เงินอุดหนุนระบุทั่วไปใช้จ่ายตามข้อบัญญัติ - ผู้ป่วยเอดส์</t>
  </si>
  <si>
    <t xml:space="preserve">  4. เงินอุดหนุนระบุทั่วไปใช้จ่ายตามข้อบัญญัติ - ส่งเสริมการศึกษาท้องถิ่น</t>
  </si>
  <si>
    <t xml:space="preserve">  6. เงินอุดหนุนทั่วไปใช้จ่ายตามเทศบัญญัติ - อุดหนุนด้านการศึกษา (อาหารกลางวัน)</t>
  </si>
  <si>
    <t>เงินอุดหนุนทั่วไป - ระบุวัตถุประสงค์เพื่อพัฒนาประเทศ</t>
  </si>
  <si>
    <t>เงินอุดหนุนระบุทั่วไป - ใช้จ่ายตามข้อบัญญัติ</t>
  </si>
  <si>
    <t>1. ขุดลอกรางและท่อระบายน้ำที่อุดตันภายในเขตเทศบาลตำบลจอหอ</t>
  </si>
  <si>
    <t>หมวดค่าวัสดุ</t>
  </si>
  <si>
    <t xml:space="preserve">3. ก่อสร้างป้ายชุมชนเทพธานีศรีปลาทอง จำนวน 2 ป้าย ม.5 </t>
  </si>
  <si>
    <t>4. ก่อสร้างหลังคาคลุมดาดฟ้าอาคารป้องกัน</t>
  </si>
  <si>
    <t>5. ก่อสร้างอาคารจอดรถบริเวณข้าง สนง.</t>
  </si>
  <si>
    <t>6. ก่อสร้างสาธารณูปการ</t>
  </si>
  <si>
    <t>7. ก่อสร้างถนน คสล.พร้อมท่อ คสล.พิมานธานี ซอย.5   ม.13</t>
  </si>
  <si>
    <t>8. ก่อสร้าง คสล.ตั้งแต่สพานท่าม่วงบ้านช่องอู่เลียบคลองลำบริบูรณ์ผ่านหน้าบ้านนางวันดีฯ</t>
  </si>
  <si>
    <t>9. ก่อสร้างถนน คสล. ข้างตลาดโฮมการ์เดน ม.6</t>
  </si>
  <si>
    <t>10. ก่อสร้างรางระบายน้ำ คสล.หลังวัดช่องอู่ ซอย 1 ม.5</t>
  </si>
  <si>
    <t>11. ก่อสร้างถนน คสล. รัตนพิธาน ซอย 12 ช่วงแรก ม.6</t>
  </si>
  <si>
    <t>12. ค่ายกพื้นระดับถนนสามแยกระหว่างบ้าน นายดวน ภักดีจอหอและบ้านนางวิเชียร ขำโคกสูง</t>
  </si>
  <si>
    <t>13. ก่อสร้างถนน คสล. ถนนรัตนจันทร์ช่วงปลายจากสะพานวัดสูงถึงหน้าคุณย่าโม ม.4</t>
  </si>
  <si>
    <t>14. ก่อสร้างรางระบายน้ำ ถนนเลียบคลองชลประทานจากแยกสะพานถึงบ่อพักหน้าบ้าน ผญ. ม.1</t>
  </si>
  <si>
    <t>15. ค่าลาดยางทับถนน คสล.เติมถนนพัสดุจากถนนปู่ม่วงถึงหน้าบ้าน ผญ.ม.1</t>
  </si>
  <si>
    <t>16. ก่อสร้างถนน คสล.พร้อมรางระบายน้ำ คสล.ตั้งแต่ร้านอัสมาค้าข้าวถึงบ้านนายพนม ม.5</t>
  </si>
  <si>
    <t>17. ก่อสร้างถนน คสล.พร้อมท่อระบายน้ำ พิมานธานี ซอย 6/2</t>
  </si>
  <si>
    <t>18. ก่อสร้างปรับปรุงถนน สุรนารายณ์ วอย 7 พร้อมซอยย่อย 4 ซอย  ม.13</t>
  </si>
  <si>
    <t>19. ก่อสร้างถนน คสล.และท่อระบายน้ำมิตรภาพ ซอย 12 จากปากทางถึงสามแยกย่าโม ม.5</t>
  </si>
  <si>
    <t>20. ก่อสร้างรางระบายน้ำ คสล. สุรนารายณ์ซอย 6/1 ทั้ง 2 ฝั่ง ม.13</t>
  </si>
  <si>
    <t>21. ก่อสร้างถนน คสล. และท่อระบายน้ำ พิมานธานี ซอย 6 ม.13</t>
  </si>
  <si>
    <t>22. ก่อสร้างถนน คสล. รัตนภิธาน 3/2 ม.13</t>
  </si>
  <si>
    <t>23. ก่อสร้างขยายผิวจราจรถนนปู่ม่วงทั้ง 2 ฝั่งจากสะพานถึงทางเข้าวัดท่าม่วงมะยม ม.1</t>
  </si>
  <si>
    <t>24. ก่อสร้างท่อระบายน้าพร้อมทางเท้าฝั่งซ้ายทางจากหมู่บ้านรัตนวิลล์ถึงรางดาดหมู่บ้านธัญญธานีม14</t>
  </si>
  <si>
    <t>25. ก่อสร้างถนน คสล. ถนนสุรนารายณ์ซอย 6/11 ติดโรงขนนมปัง ช่วง 1 ม.13</t>
  </si>
  <si>
    <t>26. ก่อสร้างท่อระบายน้ำ คสล.ถนนสุนารายณ์ ซอย 12 จากปากทางถึงโรงเชื่อมเหล็ก ม.13</t>
  </si>
  <si>
    <t>27. ก่อสร้างถนน คสล. ถนนพิมานธานี ม.13</t>
  </si>
  <si>
    <t xml:space="preserve">  เงินอุดหนุนทั่วไประบุวัตถุประสงค์ - ผู้สูงอายุ</t>
  </si>
  <si>
    <t xml:space="preserve"> เงินอุดหนุนทั่วไประบุวัตถุประสงค์ - ค่าจัดการเรียนการสอน</t>
  </si>
  <si>
    <t>.  เงินอุดหนุนทั่วไประบุวัตถุประสงค์ - เงินเดือนบุคลากรถ่ายโอน</t>
  </si>
  <si>
    <t xml:space="preserve"> เงินอุดหนุนทั่วไประบุวัตถุประสงค์ - คชจ.อบรมผู้ติดยาเสพติด</t>
  </si>
  <si>
    <t xml:space="preserve"> เงินอุดหนุนทั่วไประบุวัตถุประสงค์ - คชจ.ส่งเสริมบำบัดผู้ติดยาเสพติด</t>
  </si>
  <si>
    <t xml:space="preserve">  เงินรับฝาก-เงินอุดหนุนทั่วไประบุวัตถุประสงค์ - ผู้สูงอายุ</t>
  </si>
  <si>
    <t xml:space="preserve"> เงินรับฝาก- เงินอุดหนุนทั่วไประบุวัตถุประสงค์ - ผู้พิการ</t>
  </si>
  <si>
    <t xml:space="preserve"> เงินรับฝาก- เงินอุดหนุนทั่วไประบุวัตถุประสงค์ - ค่าจัดการเรียนการสอน</t>
  </si>
  <si>
    <t xml:space="preserve"> เงินรับฝาก  เงินอุดหนุนทั่วไประบุวัตถุประสงค์ - เงินเดือนบุคลากรถ่ายโอน</t>
  </si>
  <si>
    <t xml:space="preserve"> เงินรับฝาก- เงินอุดหนุนทั่วไประบุวัตถุประสงค์ - คชจ.อบรมผู้ติดยาเสพติด</t>
  </si>
  <si>
    <t xml:space="preserve"> เงินรับฝาก เงินอุดหนุนทั่วไประบุวัตถุประสงค์ - คชจ.ส่งเสริมบำบัดผู้ติดยาเสพติด</t>
  </si>
  <si>
    <t xml:space="preserve"> เงินรับฝาก- เงินอุดหนุนทั่วไประบุวัตถุประสงค์ - สนับสนุนศูนย์พัฒนาเด็กเล็ก</t>
  </si>
  <si>
    <t xml:space="preserve"> เงินอุดหนุนทั่วไประบุวัตถุประสงค์ - สนับสนุนศูนย์พัฒนาเด็กเล็ก</t>
  </si>
  <si>
    <t>วันที่  30  กันยายน  2558    (หลังปิดบัญชี)</t>
  </si>
  <si>
    <t>1. ครุภัณฑ์ยานพาหนะและขนส่ง (รถยนต์กระบะ)</t>
  </si>
  <si>
    <t>8. ครุภัณฑ์ - วิทยาศาสตร์หรือการแพทย์</t>
  </si>
  <si>
    <t xml:space="preserve">13.ค่าบำรุงรักษาและซ่อมแซมทรัพย์สิน </t>
  </si>
  <si>
    <t>3. ครุภัณฑ์ยานพาหนะและขนส่ง (รถบรรทุกขยะ)</t>
  </si>
  <si>
    <t>4. ครุภัณฑ์ - สำนักงาน</t>
  </si>
  <si>
    <t>5. ครุภัณฑ์ - โฆษณาและเผยแพร่</t>
  </si>
  <si>
    <t>6. ครุภัณฑ์ - คอมพิวเตอร์</t>
  </si>
  <si>
    <t>7. ครุภัณฑ์ - เครื่องดับเพลิง</t>
  </si>
  <si>
    <t>9. ครุภัณฑ์อื่น - เครื่องสูบน้ำ</t>
  </si>
  <si>
    <t>10. ครุภัณฑ์ - งานบ้านงานครัว</t>
  </si>
  <si>
    <t>11. ครุภัณฑ์ - ไฟฟ้าและวิทยุ</t>
  </si>
  <si>
    <t>12. ครุภัณฑ์ - การศึกษา</t>
  </si>
  <si>
    <t>1. ก่อสร้างท่อระบายน้ำจากสระครกเชื่อมบ่อพักถนนรัตนภิธาน ฝั่งซ้าย ม.6</t>
  </si>
  <si>
    <t>2. ก่อสร้างถนน  คสล. สายโนนโพธิ์หลัง อส. ม.13</t>
  </si>
  <si>
    <t xml:space="preserve">                                                                                                  - 2 -</t>
  </si>
  <si>
    <t xml:space="preserve">เงินอุดหนุนทั่วไป - ระบุวัตถุประสงค์ </t>
  </si>
  <si>
    <t xml:space="preserve">เงินอุดหนุนระบุทั่วไป - ใช้จ่ายตามข้อบัญญัติ </t>
  </si>
  <si>
    <t xml:space="preserve"> เงินอุดหนุนทั่วไประบุวัตถุประสงค์ - เงินเดือนบุคลากรถ่ายโอน</t>
  </si>
  <si>
    <t xml:space="preserve"> เงินอุดหนุนทั่วไประบุวัตถุประสงค์ - ผู้พิการ</t>
  </si>
  <si>
    <t xml:space="preserve"> เงินอุดหนุนทั่วไประบุวัตถุประสงค์ - ผู้สูงอายุ</t>
  </si>
  <si>
    <t xml:space="preserve"> เงินอุดหนุนทั่วไประบุวัตถุประสงค์ - กบข .บุคลากรถ่ายโอน</t>
  </si>
  <si>
    <t xml:space="preserve"> เงินอุดหนุนทั่วไประบุวัตถุประสงค์ - ค่าตอบแทนบุคลาถ่ายโอน</t>
  </si>
  <si>
    <t>ประจำเดือน  พฤศจิกายน   2557</t>
  </si>
  <si>
    <t xml:space="preserve">                       ค่าตอบแทน</t>
  </si>
  <si>
    <t>วันที่  30  กันยายน  2558</t>
  </si>
  <si>
    <t xml:space="preserve"> เงินอุดหนุนทั่วไประบุวัตถุประสงค์ - เงินเดือนครูศูนย์</t>
  </si>
  <si>
    <t xml:space="preserve"> เงินอุดหนุนทั่วไประบุวัตถุประสงค์ - ค่าจ้างชั่วคราวครูศูนย์</t>
  </si>
  <si>
    <t xml:space="preserve"> เงินอุดหนุนทั่วไประบุวัตถุประสงค์ - ค่าตอบแทนครูศูนย์</t>
  </si>
  <si>
    <t xml:space="preserve"> เงินอุดหนุนทั่วไประบุวัตถุประสงค์ - เงินประกันสังคมครูศูนย์</t>
  </si>
  <si>
    <t>ประจำเดือน   ธันวาคม  2557</t>
  </si>
  <si>
    <t>เงินสมทบกองทุนเทศบาล</t>
  </si>
  <si>
    <t xml:space="preserve"> เงินอุดหนุนทั่วไประบุวัตถุประสงค์ - เงินเดือนครูศูนย์ฯ</t>
  </si>
  <si>
    <t xml:space="preserve"> เงินอุดหนุนทั่วไประบุวัตถุประสงค์ - ค่าจ้างชั่วคราวครูศูนย์ฯ</t>
  </si>
  <si>
    <t xml:space="preserve"> เงินอุดหนุนทั่วไประบุวัตถุประสงค์ - ค่าตอบแทนครูศูนย์ฯ</t>
  </si>
  <si>
    <t xml:space="preserve"> เงินอุดหนุนทั่วไประบุวัตถุประสงค์ - ประกันสังคม - ครูศูนย์ฯ</t>
  </si>
  <si>
    <t xml:space="preserve">        เงินฝากธนาคาร ธกส. (ประจำ) 310000540616</t>
  </si>
  <si>
    <t xml:space="preserve">                       ค่าใช้สอย</t>
  </si>
  <si>
    <t xml:space="preserve">                       เงินรับฝาก -  เงินประกันสัญญา</t>
  </si>
  <si>
    <t>130600</t>
  </si>
  <si>
    <t>210402</t>
  </si>
  <si>
    <t>310000</t>
  </si>
  <si>
    <t>320000</t>
  </si>
  <si>
    <t>220103</t>
  </si>
  <si>
    <t>561000</t>
  </si>
  <si>
    <t>190000</t>
  </si>
  <si>
    <t>215000</t>
  </si>
  <si>
    <t xml:space="preserve">                        ค่าธรรมเนียมอื่นๆ</t>
  </si>
  <si>
    <t>10. ค่าธรรมเนียมอื่นๆ</t>
  </si>
  <si>
    <t>13. ค่าปรับผู้กระทำผิดกฎหมายป้องกันและระงับอัคคีภัย</t>
  </si>
  <si>
    <t>14. ค่าปรับผู้กระทำผิดกฎหมายข้อบังคับท้องถิ่น</t>
  </si>
  <si>
    <t>15. ค่าปรับผู้กระทำผิดสัญญา</t>
  </si>
  <si>
    <t>18. ค่าใบอนุญาตจัดตั้งสถานที่จำหน่ายหรือสะสมอาหาร</t>
  </si>
  <si>
    <t>20. ค่าใบอนุญาตเกี่ยวกับการควบคุมอาคาร</t>
  </si>
  <si>
    <t>21. ค่าใบอนุญาตเกี่ยวกับการโฆษณาโดยใช้เครื่องขยายเสียง</t>
  </si>
  <si>
    <t>22. ค่าใบอนุญาตอื่น ๆ (กิจการที่เป็นอันตรายต่อสุขภาพ)</t>
  </si>
  <si>
    <t xml:space="preserve">23. ค่าปรับอื่น ๆ </t>
  </si>
  <si>
    <t xml:space="preserve">  7. เงินอุดหนุนทั่วไปใช้จ่ายตามเทศบัญญัติ - การบริการสาธารณสุข</t>
  </si>
  <si>
    <t xml:space="preserve">   8.  เงินอุดหนุนทั่วไประบุวัตถุประสงค์ - ผู้สูงอายุ</t>
  </si>
  <si>
    <t xml:space="preserve">   9.  เงินอุดหนุนทั่วไประบุวัตถุประสงค์ - ผู้พิการ</t>
  </si>
  <si>
    <t>ประจำเดือน  มกราคม  2558</t>
  </si>
  <si>
    <t xml:space="preserve"> เงินอุดหนุนทั่วไประบุวัตถุประสงค์ - การเรียนการสอนศูนย์พัฒนาเด็กเล็ก(ปี57)</t>
  </si>
  <si>
    <t>ประจำเดือน  มีนาคม  2558</t>
  </si>
  <si>
    <t>26- มีค.- 58</t>
  </si>
  <si>
    <t>หมวดค่าใช้สอย</t>
  </si>
  <si>
    <t>รายจ่ายเพื่อให้ได้มาซึ่งบริการ (ทิ้งขยะ)</t>
  </si>
  <si>
    <t xml:space="preserve">                       เงินรับฝาก - ค่าตอบแทนเจ้าหน้าที่สหกรณ์ฯ</t>
  </si>
  <si>
    <t xml:space="preserve">           งบกลาง - เงินอุดหนุนระบุวัตถุประสงค์ - บุคลากรถ่ายโอน (กบข)</t>
  </si>
  <si>
    <t>รับสูงหรือ (ต่ำ) กว่าจ่าย</t>
  </si>
  <si>
    <t xml:space="preserve">                       เงินเดือน</t>
  </si>
  <si>
    <t xml:space="preserve">                       เงินรับฝาก - เงินค่าปรับผิดสัญญา</t>
  </si>
  <si>
    <t xml:space="preserve">                       ลูกหนี้-เงินยืมเงินงบประมาณ</t>
  </si>
  <si>
    <t xml:space="preserve">                       รายได้เบ็ดเตล็ดอื่น ๆ</t>
  </si>
  <si>
    <t xml:space="preserve">       เงินที่มีผู้อุทิศให้</t>
  </si>
  <si>
    <t>ประจำเดือน   กรกฎาคม   2558</t>
  </si>
  <si>
    <t xml:space="preserve"> จ้างเหมาปรับปรุงบ่อขยะ</t>
  </si>
  <si>
    <t>ประจำเดือน   กุมภาพันธ์   2558</t>
  </si>
  <si>
    <t>ต่างเงินเกินบัญชี</t>
  </si>
  <si>
    <t>เลขที่   1/2559</t>
  </si>
  <si>
    <t>วันที่  30  ตุลาคม 2558</t>
  </si>
  <si>
    <r>
      <t>คำอธิบาย</t>
    </r>
    <r>
      <rPr>
        <sz val="14"/>
        <rFont val="TH SarabunPSK"/>
        <family val="2"/>
      </rPr>
      <t xml:space="preserve">   เพื่อปิดบัญชีสมุดเงินสดรับ  ประจำเดือน  ตุลาคม  2558</t>
    </r>
  </si>
  <si>
    <t xml:space="preserve"> เงินอุดหนุนทั่วไประบุวัตถุประสงค์ - การเรียนการสอน</t>
  </si>
  <si>
    <t>9. ค่าธรรมเนียมเกี่ยวกับบัตรประจำตัวประชาชน</t>
  </si>
  <si>
    <t>ประจำเดือน  พฤษภาคม  2558</t>
  </si>
  <si>
    <t>หมวดค่าตอบแทน</t>
  </si>
  <si>
    <t>ค่าเช่าบ้าน (กองสวัสดิการ)</t>
  </si>
  <si>
    <t>หมวดเงินเดือน</t>
  </si>
  <si>
    <t>เงินเดือนพนักงานเทศบาล (กองสวัสดิการ)</t>
  </si>
  <si>
    <t>หมวดค่าจ้างชั่วคราว</t>
  </si>
  <si>
    <t xml:space="preserve">                                                                     รายละเอียดส่งคืนจังหวัด</t>
  </si>
  <si>
    <t>ค่าจ้างชั่วคราว -  (กองศึกษา)</t>
  </si>
  <si>
    <t>ค่าจ้างชั่วคราว -  (กองช่าง)</t>
  </si>
  <si>
    <t>ค่าจ้างชั่วคราว -  (กองสาธารณสุข)</t>
  </si>
  <si>
    <t xml:space="preserve">           ค่าตอบแทน - เงินอุดหนุนระบุวัตถุประสงค์ - ครูศูนย์</t>
  </si>
  <si>
    <t>รายงาน  เงินรับเข้าเงินสะสม</t>
  </si>
  <si>
    <t>ว/ด/ป</t>
  </si>
  <si>
    <t xml:space="preserve">        เงินฝากธนาคารกรุงไทย  (ประจำ) 341-2-01994-1</t>
  </si>
  <si>
    <t>จำนวนเงิน</t>
  </si>
  <si>
    <t>หมวดค่าครุภัณฑ์</t>
  </si>
  <si>
    <t>หมวดรายได้จากทรัพย์สิน</t>
  </si>
  <si>
    <t>1. ค่าเช่าหรือค่าบริการสถานที่</t>
  </si>
  <si>
    <t>2. ดอกเบี้ย</t>
  </si>
  <si>
    <t>3. ค่าตอบแทนอื่นตามที่กฎหมายกำหนด</t>
  </si>
  <si>
    <t>หมวดรายได้เบ็ดเตล็ด</t>
  </si>
  <si>
    <t>1. เงินที่มีผู้อื่นอุทิศให้</t>
  </si>
  <si>
    <t>2. ค่าขายแบบแปลน</t>
  </si>
  <si>
    <t>แผนงาน</t>
  </si>
  <si>
    <t>3. ค่าจำหน่ายแบบพิมพ์หรือคำร้อง</t>
  </si>
  <si>
    <t>4. ค่ารับรองสำเนาและถ่ายเอกสาร</t>
  </si>
  <si>
    <t>5. รายได้เบ็ดเตล็ดอื่น ๆ</t>
  </si>
  <si>
    <t>หมวดภาษีจัดสรร</t>
  </si>
  <si>
    <t>หมวดเงินอุดหนุน</t>
  </si>
  <si>
    <t>6. ขายเศษของเก่า</t>
  </si>
  <si>
    <t xml:space="preserve">                       ลูกหนี้ - ภาษีป้าย</t>
  </si>
  <si>
    <t xml:space="preserve">                        ค่าใบอนุญาตให้จัดตั้งตลาดเอกชน</t>
  </si>
  <si>
    <t>411001</t>
  </si>
  <si>
    <t>411002</t>
  </si>
  <si>
    <t>411003</t>
  </si>
  <si>
    <t>411004</t>
  </si>
  <si>
    <t>412101</t>
  </si>
  <si>
    <t>412106</t>
  </si>
  <si>
    <t>412107</t>
  </si>
  <si>
    <t>412108</t>
  </si>
  <si>
    <t>412111</t>
  </si>
  <si>
    <t>412112</t>
  </si>
  <si>
    <t>412202</t>
  </si>
  <si>
    <t>412209</t>
  </si>
  <si>
    <t>412210</t>
  </si>
  <si>
    <t>412306</t>
  </si>
  <si>
    <t>412304</t>
  </si>
  <si>
    <t>412305</t>
  </si>
  <si>
    <t>412307</t>
  </si>
  <si>
    <t>412308</t>
  </si>
  <si>
    <t>412399</t>
  </si>
  <si>
    <t>413002</t>
  </si>
  <si>
    <t>413003</t>
  </si>
  <si>
    <t>415004</t>
  </si>
  <si>
    <t>415006</t>
  </si>
  <si>
    <t>415999</t>
  </si>
  <si>
    <t xml:space="preserve">                       ภาษีมูลค่าเพิ่ม ตาม พรบ.กำหนดแผนฯ</t>
  </si>
  <si>
    <t>421002</t>
  </si>
  <si>
    <t>421005</t>
  </si>
  <si>
    <t>421006</t>
  </si>
  <si>
    <t>421007</t>
  </si>
  <si>
    <t>421012</t>
  </si>
  <si>
    <t>421013</t>
  </si>
  <si>
    <t>431002</t>
  </si>
  <si>
    <t>รายจ่ายอื่น</t>
  </si>
  <si>
    <t>เงินรายได้ - ภาษีโรงเรือนและที่ดิน</t>
  </si>
  <si>
    <t>รายได้จากทุน</t>
  </si>
  <si>
    <t>413000</t>
  </si>
  <si>
    <t>416000</t>
  </si>
  <si>
    <t>415000</t>
  </si>
  <si>
    <t>421000</t>
  </si>
  <si>
    <t>430000</t>
  </si>
  <si>
    <t>411000</t>
  </si>
  <si>
    <t>412000</t>
  </si>
  <si>
    <t>412103</t>
  </si>
  <si>
    <t>412104</t>
  </si>
  <si>
    <t>412201</t>
  </si>
  <si>
    <t>412203</t>
  </si>
  <si>
    <t>412301</t>
  </si>
  <si>
    <t>413005</t>
  </si>
  <si>
    <t>หมวดรายได้จากทุน</t>
  </si>
  <si>
    <t>1. ค่าขายทอดตลาดทรัพย์สิน</t>
  </si>
  <si>
    <t>416001</t>
  </si>
  <si>
    <t>415003</t>
  </si>
  <si>
    <t>415007</t>
  </si>
  <si>
    <t>415002</t>
  </si>
  <si>
    <t xml:space="preserve"> ค่าใช้จ่าย 5%</t>
  </si>
  <si>
    <t xml:space="preserve"> ประกันมิเตอร์ไฟฟ้าและมิเตอร์ประปา</t>
  </si>
  <si>
    <t xml:space="preserve"> ภาษีเงินได้หัก  ณ  ที่จ่าย</t>
  </si>
  <si>
    <t>421004</t>
  </si>
  <si>
    <t>421015</t>
  </si>
  <si>
    <t>412299</t>
  </si>
  <si>
    <t xml:space="preserve">                       ภาษีมูลค่าเพิ่ม 1 ใน 9</t>
  </si>
  <si>
    <t xml:space="preserve">                        ค่าใบอนุญาตอื่น ๆ (กิจการที่เป็นอันตรายต่อสุขภาพ)</t>
  </si>
  <si>
    <t xml:space="preserve">                       เงินสะสม</t>
  </si>
  <si>
    <t xml:space="preserve">                       เงินสด</t>
  </si>
  <si>
    <t xml:space="preserve">                       ลูกหนี้ - ภาษีโรงเรือนและที่ดิน</t>
  </si>
  <si>
    <t xml:space="preserve">                       เงินรับฝาก - ค่าใช้จ่าย  5%</t>
  </si>
  <si>
    <t xml:space="preserve">                       ค่าธรรมเนียมจดทะเบียนสิทธิและนิติกรรมที่ดิน</t>
  </si>
  <si>
    <t>หมวดค่าที่ดินและสิ่งก่อสร้าง</t>
  </si>
  <si>
    <t xml:space="preserve">                                                              (ลงชื่อ) ...........................................................  หัวหน้าฝ่ายบริหารงานการคลัง</t>
  </si>
  <si>
    <t xml:space="preserve">                                                (ลงชื่อ)…….................................…………………..หัวหน้าฝ่ายบริหารงานการคลัง</t>
  </si>
  <si>
    <t xml:space="preserve">       ค่าภาคหลวงแร่</t>
  </si>
  <si>
    <t xml:space="preserve">              ...................................................                    ....................................................                     ................................................         </t>
  </si>
  <si>
    <t>รับเดือนนี้</t>
  </si>
  <si>
    <t xml:space="preserve">           ค่าครุภัณฑ์</t>
  </si>
  <si>
    <t>เทศบาลตำบลจอหอ</t>
  </si>
  <si>
    <t>งบทดลอง</t>
  </si>
  <si>
    <t>รายการ</t>
  </si>
  <si>
    <t>เดบิท</t>
  </si>
  <si>
    <t>เครดิต</t>
  </si>
  <si>
    <t>เงินสะสม</t>
  </si>
  <si>
    <t>รายจ่ายค้างจ่าย</t>
  </si>
  <si>
    <t>รวมเงิน</t>
  </si>
  <si>
    <t>รหัสบัญชี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</si>
  <si>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</si>
  <si>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</si>
  <si>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</si>
  <si>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</si>
  <si>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</si>
  <si>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งบกลาง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</si>
  <si>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</si>
  <si>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</si>
  <si>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</si>
  <si>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</si>
  <si>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เงินรับฝาก (หมายเหตุ 2)</t>
  </si>
  <si>
    <t>รายละเอียดประกอบงบทดลองและรายงานรับ-จ่ายเงินสด</t>
  </si>
  <si>
    <t>รับ</t>
  </si>
  <si>
    <t>จ่าย</t>
  </si>
  <si>
    <t>รายจ่ายค้างจ่าย  (หมายเหตุ   3)</t>
  </si>
  <si>
    <t>หมวดที่จ่าย</t>
  </si>
  <si>
    <t>เดือนนี้</t>
  </si>
  <si>
    <t>ตั้งแต่ต้นปีถึงปัจจุบัน</t>
  </si>
  <si>
    <t>รายจ่าย</t>
  </si>
  <si>
    <t>จนถึงปัจจุบัน</t>
  </si>
  <si>
    <t>ประมาณการ</t>
  </si>
  <si>
    <t>บาท</t>
  </si>
  <si>
    <t>เกิดขึ้นจริง</t>
  </si>
  <si>
    <t xml:space="preserve">เกิดขึ้นจริง  </t>
  </si>
  <si>
    <t>ยอดยกมา</t>
  </si>
  <si>
    <t>รายรับ  (หมายเหตุ 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</si>
  <si>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</si>
  <si>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</si>
  <si>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</si>
  <si>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</si>
  <si>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</si>
  <si>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เงินอุดหนุนทั่วไป</t>
  </si>
  <si>
    <t>รวมรายรับ</t>
  </si>
  <si>
    <t>รหัส</t>
  </si>
  <si>
    <t>บัญชี</t>
  </si>
  <si>
    <t>รวมรายจ่าย</t>
  </si>
  <si>
    <t>สูงกว่า</t>
  </si>
  <si>
    <t>(ต่ำกว่า)</t>
  </si>
  <si>
    <t>รายงานรับ - จ่าย เงินสด</t>
  </si>
  <si>
    <t>คงเหลือยกไป</t>
  </si>
  <si>
    <t>จ่ายเดือนนี้</t>
  </si>
  <si>
    <t>รวม</t>
  </si>
  <si>
    <t>คงเหลือ</t>
  </si>
  <si>
    <t>ใบผ่านรายการบัญชีมาตรฐาน 1</t>
  </si>
  <si>
    <t>กองคลัง  งานการเงินและบัญชี</t>
  </si>
  <si>
    <t xml:space="preserve">                                                              (ลงชื่อ) ...........................................................  ผู้อำนวยการกองคลัง</t>
  </si>
  <si>
    <t>ใบผ่านรายการบัญชีมาตรฐาน 2</t>
  </si>
  <si>
    <t xml:space="preserve">           ค่าใช้สอย</t>
  </si>
  <si>
    <t>ใบผ่านรายการบัญชีมาตรฐาน 3</t>
  </si>
  <si>
    <t>หมายเหตุ 1</t>
  </si>
  <si>
    <t>ใบผ่านรายการบัญชีทั่วไป</t>
  </si>
  <si>
    <t>เดบิท  เงินฝากธนาคารกรุงไทย (ออมทรัพย์)</t>
  </si>
  <si>
    <t xml:space="preserve">                       ลูกหนี้ - ภาษีบำรุงท้องที่</t>
  </si>
  <si>
    <t xml:space="preserve">           ค่าตอบแทน</t>
  </si>
  <si>
    <t xml:space="preserve">           ค่าวัสดุ</t>
  </si>
  <si>
    <t xml:space="preserve">           ค่าสาธารณูปโภค</t>
  </si>
  <si>
    <t xml:space="preserve">           เงินอุดหนุน</t>
  </si>
  <si>
    <t>กองคลัง งานการเงินและบัญชี</t>
  </si>
  <si>
    <t>เดบิท  เงินรายรับ</t>
  </si>
  <si>
    <t xml:space="preserve">                        ภาษีบำรุงท้องที่</t>
  </si>
  <si>
    <t xml:space="preserve">                        ภาษีป้าย</t>
  </si>
  <si>
    <t xml:space="preserve">                        อากรฆ่าสัตว์</t>
  </si>
  <si>
    <t xml:space="preserve">                        ค่าธรรมเนียมเก็บขนขยะมูลฝอย</t>
  </si>
  <si>
    <t xml:space="preserve">                                       (ลงชื่อ) ........................................................... หัวหน้าฝ่ายบริหารงานการคลัง</t>
  </si>
  <si>
    <t xml:space="preserve">                                       (ลงชื่อ) ........................................................... ผู้อำนวยการกองคลัง</t>
  </si>
  <si>
    <t xml:space="preserve">                                       (ลงชื่อ) .............................................................นักวิชาการเงินและบัญชี  5</t>
  </si>
  <si>
    <t>110202</t>
  </si>
  <si>
    <t>522000</t>
  </si>
  <si>
    <t xml:space="preserve">                       เงินสมทบ - ค่าน้ำ/ ค่าไฟฟ้า</t>
  </si>
  <si>
    <t xml:space="preserve"> เงินมัดจำประกันสัญญา</t>
  </si>
  <si>
    <t xml:space="preserve"> รวม </t>
  </si>
  <si>
    <t xml:space="preserve"> เงินฝากธนาคาร  ธกส.  (ออมทรัพย์ ) 310000540616</t>
  </si>
  <si>
    <t>230100</t>
  </si>
  <si>
    <t>110606</t>
  </si>
  <si>
    <t>110603</t>
  </si>
  <si>
    <t>30000</t>
  </si>
  <si>
    <t>ยอดยกไป</t>
  </si>
  <si>
    <t>210400</t>
  </si>
  <si>
    <t xml:space="preserve">รายละเอียดประกอบงบทดลองและรายงานรับ-จ่ายเงินสด  </t>
  </si>
  <si>
    <t>เดบิท    งบกลาง</t>
  </si>
  <si>
    <t xml:space="preserve">           เงินเดือน -  เงินอุดหนุนระบุวัตถุประสงค์ - บุคลากรถ่ายโอน</t>
  </si>
  <si>
    <t xml:space="preserve">           ค่าตอบแทน - เงินอุดหนุนระบุวัตถุประสงค์ - บุคลากรถ่ายโอน</t>
  </si>
  <si>
    <t xml:space="preserve">        เงินฝากธนาคารอิสลาม  (ประจำ) 030-1-085390</t>
  </si>
  <si>
    <t xml:space="preserve">        เงินสด</t>
  </si>
  <si>
    <t xml:space="preserve"> รายจ่ายค้างจ่าย</t>
  </si>
  <si>
    <t xml:space="preserve"> ทรัพย์สินเกิดจากเงินกู้</t>
  </si>
  <si>
    <t xml:space="preserve"> เงินสะสม</t>
  </si>
  <si>
    <t xml:space="preserve"> เงินทุนสำรองเงินสะสม</t>
  </si>
  <si>
    <t xml:space="preserve"> เจ้าหนี้เงินกู้ - กสท.</t>
  </si>
  <si>
    <t xml:space="preserve"> เงินรายรับ (หมายเหตุ 1)</t>
  </si>
  <si>
    <t xml:space="preserve">        ค่าปรับผิดสัญญา</t>
  </si>
  <si>
    <t>เงินรับฝาก (หมายเหตุ 2 )</t>
  </si>
  <si>
    <t>1.ค่าวัสดุ อาหารเสริม (นม) โรงเรียนบ้านจอหอ</t>
  </si>
  <si>
    <t>2.ค่าวัสดุ อาหารเสริม (นม) ศูนย์พัฒนาเด็กเล็ก</t>
  </si>
  <si>
    <t>120200</t>
  </si>
  <si>
    <t xml:space="preserve"> เงินฝากธนาคารกรุงไทย (ออมทรัพย์)</t>
  </si>
  <si>
    <t xml:space="preserve"> เงินฝากธนาคารกรุงไทย (ประจำ)</t>
  </si>
  <si>
    <t xml:space="preserve"> เงินฝากธนาคาร  อิสลาม แห่งประเทศไทย  (ออมทรัพย์พิเศษ)  030-1-08539-0</t>
  </si>
  <si>
    <t xml:space="preserve">                                                          (ลงชื่อ)…..............................………………......………..ผู้อำนวยการกองคลัง</t>
  </si>
  <si>
    <t xml:space="preserve"> เงินอุดหนุนทั่วไประบุวัตถุประสงค์ - เพื่อพัฒนาประเทศ</t>
  </si>
  <si>
    <t xml:space="preserve">                                                          (ลงชื่อ)....................................................................หัวหน้าฝ่ายบริหารงานการคลัง</t>
  </si>
  <si>
    <t xml:space="preserve">           ที่ดินละสิ่งก่อสร้าง</t>
  </si>
  <si>
    <t xml:space="preserve"> เงินฝากธนาคาร  อิสลาม แห่งประเทศไทย  (ออมทรัพย์พิเศษ)  030-2-00403-3</t>
  </si>
  <si>
    <t xml:space="preserve"> เงินฝาก กสท.</t>
  </si>
  <si>
    <t xml:space="preserve"> ลูกหนี้ - ภาษีโรงเรือนและที่ดิน</t>
  </si>
  <si>
    <t xml:space="preserve"> ลูกหนี้ - ภาษีบำรุงท้องที่</t>
  </si>
  <si>
    <t xml:space="preserve"> ลูกหนี้ - ภาษีป้าย</t>
  </si>
  <si>
    <t xml:space="preserve">       ค่าธรรมเนียมเกี่ยวกับใบอนุญาตขายสุรา</t>
  </si>
  <si>
    <t xml:space="preserve"> ประกันสังคม</t>
  </si>
  <si>
    <t>หมวดงบกลาง</t>
  </si>
  <si>
    <t xml:space="preserve"> เงินรับฝาก (หมายเหตุ 2)</t>
  </si>
  <si>
    <t xml:space="preserve">           เงินเดือน -  เงินอุดหนุนระบุวัตถุประสงค์ - ครูศูนย์</t>
  </si>
  <si>
    <t xml:space="preserve">           ค่าจ้างชั่วคราว -  เงินอุดหนุนระบุวัตถุประสงค์ - ครูศูนย์</t>
  </si>
  <si>
    <t xml:space="preserve">           งบกลาง - เงินอุดหนุนระบุวัตถุประสงค์ - ประกันสังคม ครูศูนย์</t>
  </si>
  <si>
    <t xml:space="preserve">                        ค่าธรรมเนียมเก็ฐขนสิ่งปฏิกูล</t>
  </si>
  <si>
    <t xml:space="preserve">                        ค่าธรรมเนียมปิดแผ่นประกาศ  แผ่นปลิว</t>
  </si>
  <si>
    <t xml:space="preserve">                        ค่าธรรมเนียมเกี่ยวกับการทะเบียนราษฎร</t>
  </si>
  <si>
    <t>110201</t>
  </si>
  <si>
    <t>110100</t>
  </si>
  <si>
    <t>110605</t>
  </si>
  <si>
    <t>110601</t>
  </si>
  <si>
    <t>110602</t>
  </si>
  <si>
    <t>110604</t>
  </si>
  <si>
    <t>510000</t>
  </si>
  <si>
    <t>531000</t>
  </si>
  <si>
    <t>532000</t>
  </si>
  <si>
    <t>533000</t>
  </si>
  <si>
    <t>534000</t>
  </si>
  <si>
    <t>560000</t>
  </si>
  <si>
    <t>541000</t>
  </si>
  <si>
    <t>110203</t>
  </si>
  <si>
    <t>431000</t>
  </si>
  <si>
    <t xml:space="preserve">                                                (ลงชื่อ)…….................................…………………..ผู้อำนวยการกองคลัง</t>
  </si>
  <si>
    <t xml:space="preserve">                 รายรับ                รายจ่าย</t>
  </si>
  <si>
    <t xml:space="preserve">        - 2 -</t>
  </si>
  <si>
    <t xml:space="preserve">         ดูจากใบผ่าน 3</t>
  </si>
  <si>
    <t>ยอดตรงกับใบผ่าน 2</t>
  </si>
  <si>
    <t>ยอดคงเหลือต้องตรงกับสถานะการเงิน</t>
  </si>
  <si>
    <t>ประจำเดือน  เมษายน  2558</t>
  </si>
  <si>
    <t xml:space="preserve"> - 2 -</t>
  </si>
  <si>
    <t xml:space="preserve">       ค่าขาบแบบแปลน</t>
  </si>
  <si>
    <t>เงินรับฝาก- ค่ารักษาพยาบาล (สปสช.)</t>
  </si>
  <si>
    <t>2.ค่าบำรุงรักษาและซ่อมแซมทรัพย์สิน (แก้ไขคอมพิวเตอร์อุปกรณ์ประมวลผล)</t>
  </si>
  <si>
    <t>เงินรับฝาก-เงินรางวัลในการจัดเก็บภาษี</t>
  </si>
  <si>
    <t xml:space="preserve"> ปีงบประมาณ  2557</t>
  </si>
  <si>
    <t>รายงานรายจ่ายที่ได้รับอนุมัติให้จ่ายจากเงินสะสม</t>
  </si>
  <si>
    <t>หมวด / ประเภท</t>
  </si>
  <si>
    <t>จำนวนเงินที่ได้รับอนุมัติ</t>
  </si>
  <si>
    <t>ก่อหนี้ผูกพัน</t>
  </si>
  <si>
    <t xml:space="preserve"> เบิกจ่ายแล้ว </t>
  </si>
  <si>
    <t>คงเหลือเบิกจ่าย</t>
  </si>
  <si>
    <t>ยังไม่ได้ก่อหนี้</t>
  </si>
  <si>
    <t>หมายเหตุ</t>
  </si>
  <si>
    <t xml:space="preserve"> จ่ายจากเงินสะสม </t>
  </si>
  <si>
    <t>ยืมเงินสะสม</t>
  </si>
  <si>
    <t>วันที่จ่าย</t>
  </si>
  <si>
    <t>รวมเป็นเงิน</t>
  </si>
  <si>
    <t xml:space="preserve">                        ค่าปรับจราจรทางบก</t>
  </si>
  <si>
    <t xml:space="preserve">                        ค่าปรับผิดสัญญา</t>
  </si>
  <si>
    <t xml:space="preserve">                        ค่าใบอนุญาตจัดตั้งสถานที่จำหน่ายหรือสะสมอาหาร</t>
  </si>
  <si>
    <t xml:space="preserve"> เงินสมทบ - ค่าไฟฟ้าและประปา</t>
  </si>
  <si>
    <t xml:space="preserve">                        ค่าใบอนุญาตเกี่ยวกับการควบคุมอาคาร</t>
  </si>
  <si>
    <t xml:space="preserve">                        ค่าเช่าหรือค่าบริการสถานที่</t>
  </si>
  <si>
    <t xml:space="preserve">                        ดอกเบี้ย</t>
  </si>
  <si>
    <t xml:space="preserve">           เครดิต    เงินรายรับ</t>
  </si>
  <si>
    <t xml:space="preserve">                        ค่าจำหน่ายแบบพิมพ์และคำร้อง</t>
  </si>
  <si>
    <t xml:space="preserve">                       ภาษีธุรกิจเฉพาะ</t>
  </si>
  <si>
    <t xml:space="preserve">                       ภาษีสุรา</t>
  </si>
  <si>
    <t xml:space="preserve">                       เงินอุดหนุนทั่วไป</t>
  </si>
  <si>
    <t>ลูกหนี้เงินยืมเงินงบประมาณ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</si>
  <si>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</si>
  <si>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</si>
  <si>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</si>
  <si>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รวมทั้งสิ้น</t>
  </si>
  <si>
    <t>รายงานรายรับจริงประกอบงบทดลอง และรายงานรับ - จ่ายเงินสด</t>
  </si>
  <si>
    <t>รับจริง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</si>
  <si>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</si>
  <si>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</si>
  <si>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</si>
  <si>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</si>
  <si>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</si>
  <si>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4. อากรฆ่าสัตว์</t>
  </si>
  <si>
    <t>หมวดค่าธรรมเนียม ค่าปรับและใบอนุญาต</t>
  </si>
  <si>
    <t>2. ค่าธรรมเนียมใบอนุญาตการขายสุรา</t>
  </si>
  <si>
    <t>3. ค่าธรรมเนียมใบอนุญาตการพนัน</t>
  </si>
  <si>
    <t>5. ค่าธรรมเนียมเก็บและขนมูลฝอย</t>
  </si>
  <si>
    <t>6. ค่าธรรมเนียมเก็บขนอุจจาระสิ่งปฏิกูล</t>
  </si>
  <si>
    <t>8. ค่าธรรมเนียมเกี่ยวกับการทะเบียนราษฎร</t>
  </si>
  <si>
    <t xml:space="preserve">                                                              (ลงชื่อ) ........................................................... นักวิชาการเงินและบัญชี 5</t>
  </si>
  <si>
    <t xml:space="preserve">                                                              (ลงชื่อ) ...........................................................  นักวิชาการเงินและบัญชี  5</t>
  </si>
  <si>
    <t>17. ค่าใบอนุญาตจัดตั้งตลาดเอกชน</t>
  </si>
  <si>
    <t>ผู้จัดทำ                                             ผู้อนุมัติ                                                ผู้บันทึก</t>
  </si>
  <si>
    <t xml:space="preserve">        (นางสาวเบญจมาศ   คบพิมาย)                (นางวราภรณ์  กิตตินันท์สกุล)                      (นางสาวเบญจมาศ  คบพิมาย)</t>
  </si>
  <si>
    <t xml:space="preserve">            นักวิชาการเงินและบัญชี  5                      ผู้อำนวยการกองคลัง                                นักวิชาการเงินและบัญชี  5</t>
  </si>
  <si>
    <t>ปีงบประมาณ  2558</t>
  </si>
  <si>
    <t xml:space="preserve">                                                          (ลงชื่อ)....................................................................นักวิชาการเงินและบัญชี  5</t>
  </si>
  <si>
    <t xml:space="preserve">                                                (ลงชื่อ)…….................................…………………..นักวิชาการเงินและบัญชี  5</t>
  </si>
  <si>
    <t xml:space="preserve">                                        (ลงชื่อ)..............................................................นักวิชาการเงินและบัญชี  5</t>
  </si>
  <si>
    <t xml:space="preserve">                                         (ลงชื่อ)…...............................………..……..……..ผู้อำนวยการกองคลัง</t>
  </si>
  <si>
    <t>521000</t>
  </si>
  <si>
    <t>542000</t>
  </si>
  <si>
    <t>550000</t>
  </si>
  <si>
    <t xml:space="preserve">เงินฝาก กสท. </t>
  </si>
  <si>
    <t xml:space="preserve">    (ลงชื่อ)....................................................................นักวิชาการเงินและบัญชี  5</t>
  </si>
  <si>
    <t xml:space="preserve">    (ลงชื่อ)....................................................................หัวหน้าฝ่ายบริหารงานการคลัง</t>
  </si>
  <si>
    <t xml:space="preserve">    (ลงชื่อ)…..............................………………......………..ผู้อำนวยการกองคลัง</t>
  </si>
  <si>
    <t>ยอดต่าง</t>
  </si>
  <si>
    <t xml:space="preserve">                       เงินรับฝาก - ค่าบริการทางการแพทย์  (สปสช.)</t>
  </si>
  <si>
    <t>ประจำเดือน  ตุลาคม  2557</t>
  </si>
  <si>
    <t xml:space="preserve">บำเหน็จเงินเดือนลูกจ้างประจำ  </t>
  </si>
  <si>
    <t>รายงานกระแสเงินสด</t>
  </si>
  <si>
    <t>รายรับ</t>
  </si>
  <si>
    <t>เงินรายรับ</t>
  </si>
  <si>
    <t>เงินรับฝากเฉพาะเดือนทั้งเดือน</t>
  </si>
  <si>
    <t xml:space="preserve">ค่าจ้างชั่วคราว </t>
  </si>
  <si>
    <t>มาจากรับ-จ่าย  (รายจ่าย )</t>
  </si>
  <si>
    <t>รายจ่ายตามงบประมาณ</t>
  </si>
  <si>
    <t>ต้องกับรายจ่ายที่เกิดขึ้นจริง</t>
  </si>
  <si>
    <t>รายจ่าย - เงินอุดหนุนเฉพาะกิจ</t>
  </si>
  <si>
    <t>รายจ่าย - เงินอุดหนุนระบุวัตถุประสงค์</t>
  </si>
  <si>
    <t>(ฝั่งขวา)  อย่าลืม  +  ส่งคืนเงินยืม ตามใบผ่านทั่วไป</t>
  </si>
  <si>
    <t>เงินฝาก กสท.</t>
  </si>
  <si>
    <t>รวมตรงกับยอดรวม   รับ-จ่าย</t>
  </si>
  <si>
    <t>เกิดขึ้นจริงตรงกับจั้งแต่ต้นปีถึงปัจจุบัน</t>
  </si>
  <si>
    <t xml:space="preserve">                                       (ลงชื่อ)…….................................…………………..หัวหน้าฝ่ายบริหารงานการคลัง</t>
  </si>
  <si>
    <t xml:space="preserve">                                       (ลงชื่อ)…….................................…………………..ผู้อำนวยการกองคลัง</t>
  </si>
  <si>
    <t xml:space="preserve">                                       (ลงชื่อ)…….................................…………………..นักวิชาการเงินและบัญชี  5</t>
  </si>
  <si>
    <t xml:space="preserve"> -</t>
  </si>
  <si>
    <r>
      <t>คำอธิบาย</t>
    </r>
    <r>
      <rPr>
        <sz val="14"/>
        <rFont val="TH SarabunPSK"/>
        <family val="2"/>
      </rPr>
      <t xml:space="preserve">   เพื่อปิดบัญชีสมุดเงินสดจ่าย ประจำเดือน  ตุลาคม  2558</t>
    </r>
  </si>
  <si>
    <t>วันที่  30  ตุลาคม  2558</t>
  </si>
  <si>
    <t xml:space="preserve">           รายจ่ายค้างจ่าย</t>
  </si>
  <si>
    <t xml:space="preserve">           เงินเดือน (ฝ่ายการเมือง)</t>
  </si>
  <si>
    <t xml:space="preserve">           เงินเดือน (ฝ่ายประจำ)</t>
  </si>
  <si>
    <t>211000</t>
  </si>
  <si>
    <t>111202</t>
  </si>
  <si>
    <t>111100</t>
  </si>
  <si>
    <t>215001</t>
  </si>
  <si>
    <t>215013</t>
  </si>
  <si>
    <t>215008</t>
  </si>
  <si>
    <t>215999</t>
  </si>
  <si>
    <t>111203</t>
  </si>
  <si>
    <t xml:space="preserve">           ลูกหนี้เงินยืม - เงินงบประมาณ</t>
  </si>
  <si>
    <t xml:space="preserve">           เงินรับฝาก - ภาษีหัก  ณ  ที่จ่าย</t>
  </si>
  <si>
    <t xml:space="preserve">           เงินรับฝาก - เงินค้ำประกันสัญญา</t>
  </si>
  <si>
    <t xml:space="preserve">           เงินรับฝาก - เงินประกันสังคม</t>
  </si>
  <si>
    <t xml:space="preserve">           เงินรับฝาก - ค่าบริการทางการแพทย์ (สปสช.)</t>
  </si>
  <si>
    <t xml:space="preserve">           เงินรับฝาก - สมทบค่าไฟฟ้า</t>
  </si>
  <si>
    <t xml:space="preserve">           เครดิต    เงินฝากธนาคารกรุงไทย (กระแสรายวัน)</t>
  </si>
  <si>
    <t xml:space="preserve">                       ค่าปรับผิดสัญญา</t>
  </si>
  <si>
    <t xml:space="preserve">                       เงินรับฝาก - ภาษีเงินได้หัก  ณ  ที่จ่าย</t>
  </si>
  <si>
    <t xml:space="preserve">                       เงินรับฝาก - ประกันสังคม</t>
  </si>
  <si>
    <t xml:space="preserve">            วันที่  1  ตุลาคม  2558</t>
  </si>
  <si>
    <t>412199</t>
  </si>
  <si>
    <t>421001</t>
  </si>
  <si>
    <r>
      <t>คำอธิบาย</t>
    </r>
    <r>
      <rPr>
        <sz val="14"/>
        <rFont val="TH SarabunPSK"/>
        <family val="2"/>
      </rPr>
      <t xml:space="preserve">   เพื่อปิดบัญชีเงินรายรับเข้ารายได้ประเภทต่าง ๆ  ประจำเดือน  ตุลาคม   2558</t>
    </r>
  </si>
  <si>
    <t>เลขที่    1/2559</t>
  </si>
  <si>
    <t>วันที่  26  ตุลาคม  2558</t>
  </si>
  <si>
    <t>เลขที่    2/2559</t>
  </si>
  <si>
    <t xml:space="preserve"> คำอธิบาย   เพื่อบันทึกรายการส่งใช้เงินยืม</t>
  </si>
  <si>
    <t>เลขที่   3/2559</t>
  </si>
  <si>
    <t>วันที่  28  ตุลาคม   2558</t>
  </si>
  <si>
    <t>เดบิท  ค่าใช้สอย</t>
  </si>
  <si>
    <t xml:space="preserve">         เครดิต  ลูกหนี้เงินยืม - เงินงบประมาณ รายนางรุจี  แพงแสงไพศาล</t>
  </si>
  <si>
    <t>เลขที่   4/2559</t>
  </si>
  <si>
    <t xml:space="preserve">         เครดิต  ลูกหนี้เงินยืม - เงินงบประมาณ รายนางภคพร  เฝ้าทรัพย์</t>
  </si>
  <si>
    <t>เลขที่   5/2559</t>
  </si>
  <si>
    <t>เดบิท  เงินฝากธนาคารกรุงไทย (กระแสรายวัน)</t>
  </si>
  <si>
    <t xml:space="preserve">         เครดิต  เงินฝากธนาคารกรุงไทย (ออมทรัพย์)</t>
  </si>
  <si>
    <t xml:space="preserve"> คำอธิบาย   เพื่อบันทึกรายการโอนเงินฝากธนาคารกรุงไทย (ออมทรัพย์) เข้าบัญชีเงินฝากธนาคารกรุงไทย (กระแสรายวัน)</t>
  </si>
  <si>
    <t>ณ  วันที่  30   ตุลาคม  2558</t>
  </si>
  <si>
    <t>412113</t>
  </si>
  <si>
    <t>1. ภาษีและค่าธรรมเนียมรถยนต์ (ล้อเลื่อน)</t>
  </si>
  <si>
    <t>2. ภาษีมูลค่าเพิ่ม ตาม พรบ.กำหนดแผน</t>
  </si>
  <si>
    <t>3. ภาษีมูลค่าเพิ่มตาม พ.ร.บ.จัดสรรรายได้  (1 ใน 9)</t>
  </si>
  <si>
    <t>4. ภาษีธุรกิจเฉพาะ</t>
  </si>
  <si>
    <t>5. ภาษีสุรา</t>
  </si>
  <si>
    <t>6. ภาษีสรรพสามิต</t>
  </si>
  <si>
    <t>7. ค่าภาคหลวงแร่</t>
  </si>
  <si>
    <t>8. ค่าภาคหลวงปิโตรเลียม</t>
  </si>
  <si>
    <t>9. ค่าธรรมเนียมจดทะเบียนสิทธิและนิติกรรมที่ดิน</t>
  </si>
  <si>
    <t xml:space="preserve">  10.  เงินอุดหนุนทั่วไประบุวัตถุประสงค์ - สนับสนุนศูนย์พัฒนาเด็กเล็ก</t>
  </si>
  <si>
    <t xml:space="preserve">  11.  เงินอุดหนุนทั่วไประบุวัตถุประสงค์ - ค่าจัดการเรียนการสอน</t>
  </si>
  <si>
    <t xml:space="preserve">  12.  เงินอุดหนุนทั่วไประบุวัตถุประสงค์ - เงินเดือน+ค่าตอบแทน บุคลากรถ่ายโอน</t>
  </si>
  <si>
    <t xml:space="preserve">  13.  เงินอุดหนุนทั่วไประบุวัตถุประสงค์ - คชจ.อบรมผู้ติดยาเสพติด</t>
  </si>
  <si>
    <t xml:space="preserve">  14.  เงินอุดหนุนทั่วไประบุวัตถุประสงค์ - คชจ.ส่งเสริมบำบัดผู้ติดยาเสพติด</t>
  </si>
  <si>
    <t>1. ค่าธรรมเนียมควบคุมการฆ่าสัตว์และจำหน่ายเนื้อสัตว์</t>
  </si>
  <si>
    <t>7. ค่าธรรมเนียมปิด โปรย ติดตั้งประกาศหรือแผ่นปลิวเพื่อการโฆษณา</t>
  </si>
  <si>
    <t>12. ค่าปรับผู้กระทำผิดกฎหมายจราจรทางบก</t>
  </si>
  <si>
    <t>11. ค่าปรับผู้กระทำผิดกฎหมายการจัดระเบียบจอดยานยนต์</t>
  </si>
  <si>
    <t>19. ค่าใบอนุญาตจำหน่ายอาหารและสถานที่</t>
  </si>
  <si>
    <t>16. ค่าใบอนุญาตรับทำการเก็ยบ ขน เก็บขนสิ่งปฏิกูลหรือมูลฝอย</t>
  </si>
  <si>
    <t>1. เงินอุดหนุนทั่วไปสำหรับดำเนินการตามอำนาจหน้าที่ฯ</t>
  </si>
  <si>
    <t>4. ค่าธรรมเนียมควบคุมอาคาร</t>
  </si>
  <si>
    <t xml:space="preserve">                        ค่าธรรมเนียมควบคุมอาคาร</t>
  </si>
  <si>
    <t xml:space="preserve">        เดือน  ตุลาคม 2558</t>
  </si>
  <si>
    <t>เงินเดือน (ฝ่ายการเมือง)</t>
  </si>
  <si>
    <t>เงินเดือน  (ฝ่ายประจำ)</t>
  </si>
  <si>
    <t>ลูกหนี้เงินยืม - เงินงบประมาณ</t>
  </si>
  <si>
    <t>ลูกหนี้เงินยืม - เงินสะสม</t>
  </si>
  <si>
    <t xml:space="preserve">                       ลูกหนี้-เงินสะสม</t>
  </si>
  <si>
    <t xml:space="preserve">           ลูกหนี้เงิน-สะสม</t>
  </si>
  <si>
    <t>เดบิท  เงินสะสม</t>
  </si>
  <si>
    <t xml:space="preserve">         เครดิต  ลูกหนี้เงินยืมสะสม</t>
  </si>
  <si>
    <t xml:space="preserve"> คำอธิบาย   เพื่อบันทึกรายการ ลูกหนี้เงินสะสม เข้าเงินสะสม  (ผู้สูงอายุ)</t>
  </si>
  <si>
    <t xml:space="preserve"> คำอธิบาย   เพื่อบันทึกรายการ ลูกหนี้เงินสะสม เข้าเงินสะสม  (ผู้พิการ)</t>
  </si>
  <si>
    <t>เลขที่   6/2559</t>
  </si>
  <si>
    <t>วันที่  17  พฤศจิกายน  2558</t>
  </si>
  <si>
    <t xml:space="preserve">         เครดิต  เงินสะสม</t>
  </si>
  <si>
    <t>เดบิท  งบกลาง-เงินอุดหนุนทั่วไประบุวัตถุประสงค์-ผู้สูงอายุ</t>
  </si>
  <si>
    <t>เลขที่   7/2559</t>
  </si>
  <si>
    <t>เดบิท  งบกลาง-เงินอุดหนุนทั่วไประบุวัตถุประสงค์-ผู้พิการ</t>
  </si>
  <si>
    <t xml:space="preserve"> คำอธิบาย   เพื่อบันทึกรายการ  เงินสะสม เข้าบัญชีรายจ่ายตามหมวดเนื่องจากเงินเข้าบัญชีแล้ว</t>
  </si>
  <si>
    <t>เลขที่   8/2559</t>
  </si>
  <si>
    <t>เลขที่   9/2559</t>
  </si>
  <si>
    <t xml:space="preserve">         เครดิต  ลูกหนี้-เงินสะสม</t>
  </si>
  <si>
    <t>เพียงวันที่  30  ตุลาคม 2558</t>
  </si>
  <si>
    <t>เงินอุดหนุนทั่วไป -กำหนดระบุวัตถุประสงค์</t>
  </si>
  <si>
    <t>ลูกหนี้-เงินสะสม</t>
  </si>
  <si>
    <t>ลูกหนี้ - เงินสะสม</t>
  </si>
  <si>
    <t>ลูกหนี้เงินยืม-เงินงบประมาณ</t>
  </si>
  <si>
    <t>ณ  วันที่ 30  ตุลาคม  2558</t>
  </si>
  <si>
    <t xml:space="preserve">                                        (ลงชื่อ)..............................................................หัวหน้าฝ่ายบริหารงานการคลัง</t>
  </si>
  <si>
    <t xml:space="preserve">วันที่  30  ตุลาคม  2558    </t>
  </si>
  <si>
    <t xml:space="preserve">                  นักวิชาการเงินและบัญชี  5                                 หัวหน้าฝ่ายบริหารงานการคลัง                           ผู้อำนวยการกองคลัง </t>
  </si>
  <si>
    <t>เลขที่   10/2559</t>
  </si>
  <si>
    <t>วันที่ 20  พฤศจิกายน  2558</t>
  </si>
  <si>
    <t xml:space="preserve">            เครดิต  เงินฝากธนาคารกรุงไทย (ออมทรัพย์)  </t>
  </si>
  <si>
    <t xml:space="preserve">  เดบิท  เงินฝากธนาคารอาคารสงเคราะห์ (ธอส.) เลขที่ 106-21-000623-0</t>
  </si>
  <si>
    <t xml:space="preserve"> คำอธิบาย   ถอนเงินออกจาก ธนาคารกรุงไทยออมทรัพย์ เพื่อนำฝากธนาคาร ธอส ฝากประจำ 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</si>
</sst>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_-;\-* #,##0.0_-;_-* &quot;-&quot;??_-;_-@_-"/>
    <numFmt numFmtId="189" formatCode="_-* #,##0_-;\-* #,##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00_-;\-* #,##0.000_-;_-* &quot;-&quot;??_-;_-@_-"/>
    <numFmt numFmtId="200" formatCode="_-* #,##0.0000_-;\-* #,##0.0000_-;_-* &quot;-&quot;??_-;_-@_-"/>
    <numFmt numFmtId="201" formatCode="[$-41E]d\ mmmm\ yyyy"/>
    <numFmt numFmtId="202" formatCode="[$-101041E]d\ mmmm\ yyyy;@"/>
    <numFmt numFmtId="203" formatCode="_-* #,##0.000_-;\-* #,##0.000_-;_-* &quot;-&quot;???_-;_-@_-"/>
    <numFmt numFmtId="204" formatCode="mmm\-yyyy"/>
  </numFmts>
  <fonts count="60">
    <font>
      <sz val="14"/>
      <name val="Cordia New"/>
      <family val="0"/>
    </font>
    <font>
      <sz val="8"/>
      <name val="Cordia New"/>
      <family val="2"/>
    </font>
    <font>
      <sz val="14"/>
      <name val="Angsana New"/>
      <family val="1"/>
    </font>
    <font>
      <sz val="13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color indexed="10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sz val="13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6"/>
      <name val="TH SarabunPSK"/>
      <family val="2"/>
    </font>
    <font>
      <u val="single"/>
      <sz val="14"/>
      <name val="TH SarabunPSK"/>
      <family val="2"/>
    </font>
    <font>
      <b/>
      <u val="single"/>
      <sz val="14"/>
      <name val="TH SarabunPSK"/>
      <family val="2"/>
    </font>
    <font>
      <sz val="16"/>
      <name val="TH SarabunPSK"/>
      <family val="2"/>
    </font>
    <font>
      <b/>
      <sz val="16"/>
      <color indexed="12"/>
      <name val="TH SarabunPSK"/>
      <family val="2"/>
    </font>
    <font>
      <sz val="16"/>
      <color indexed="8"/>
      <name val="TH SarabunPSK"/>
      <family val="2"/>
    </font>
    <font>
      <sz val="14"/>
      <color indexed="12"/>
      <name val="Cordia New"/>
      <family val="0"/>
    </font>
    <font>
      <sz val="14"/>
      <color indexed="14"/>
      <name val="Cordia New"/>
      <family val="0"/>
    </font>
    <font>
      <sz val="14"/>
      <color indexed="61"/>
      <name val="Cordia New"/>
      <family val="0"/>
    </font>
    <font>
      <sz val="14"/>
      <color indexed="10"/>
      <name val="Cordia New"/>
      <family val="0"/>
    </font>
    <font>
      <sz val="14"/>
      <color indexed="12"/>
      <name val="TH SarabunPSK"/>
      <family val="2"/>
    </font>
    <font>
      <u val="single"/>
      <sz val="14"/>
      <name val="Cordia New"/>
      <family val="2"/>
    </font>
    <font>
      <sz val="12"/>
      <name val="Cordia New"/>
      <family val="0"/>
    </font>
    <font>
      <i/>
      <sz val="14"/>
      <name val="TH SarabunPSK"/>
      <family val="2"/>
    </font>
    <font>
      <i/>
      <sz val="14"/>
      <color indexed="10"/>
      <name val="TH SarabunPSK"/>
      <family val="2"/>
    </font>
    <font>
      <i/>
      <sz val="14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1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16"/>
      <name val="Tahoma"/>
      <family val="2"/>
    </font>
    <font>
      <b/>
      <sz val="13"/>
      <color indexed="16"/>
      <name val="Tahoma"/>
      <family val="2"/>
    </font>
    <font>
      <b/>
      <sz val="11"/>
      <color indexed="16"/>
      <name val="Tahoma"/>
      <family val="2"/>
    </font>
    <font>
      <b/>
      <i/>
      <sz val="14"/>
      <name val="TH SarabunPSK"/>
      <family val="2"/>
    </font>
    <font>
      <sz val="14"/>
      <color indexed="20"/>
      <name val="TH SarabunPSK"/>
      <family val="2"/>
    </font>
    <font>
      <sz val="16"/>
      <color indexed="12"/>
      <name val="TH SarabunPSK"/>
      <family val="2"/>
    </font>
    <font>
      <sz val="12"/>
      <color indexed="12"/>
      <name val="TH SarabunPSK"/>
      <family val="2"/>
    </font>
    <font>
      <u val="single"/>
      <sz val="16"/>
      <name val="TH SarabunPSK"/>
      <family val="2"/>
    </font>
    <font>
      <b/>
      <sz val="14"/>
      <color indexed="14"/>
      <name val="TH SarabunPSK"/>
      <family val="2"/>
    </font>
    <font>
      <b/>
      <i/>
      <sz val="14"/>
      <color indexed="12"/>
      <name val="TH SarabunPSK"/>
      <family val="2"/>
    </font>
    <font>
      <b/>
      <i/>
      <sz val="14"/>
      <color indexed="10"/>
      <name val="TH SarabunPSK"/>
      <family val="2"/>
    </font>
    <font>
      <sz val="16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sz val="14"/>
      <color indexed="8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30" fillId="5" borderId="0" applyNumberFormat="0" applyBorder="0" applyAlignment="0" applyProtection="0"/>
    <xf numFmtId="0" fontId="30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2" borderId="2" applyNumberFormat="0" applyAlignment="0" applyProtection="0"/>
    <xf numFmtId="0" fontId="37" fillId="0" borderId="3" applyNumberFormat="0" applyFill="0" applyAlignment="0" applyProtection="0"/>
    <xf numFmtId="0" fontId="38" fillId="13" borderId="0" applyNumberFormat="0" applyBorder="0" applyAlignment="0" applyProtection="0"/>
    <xf numFmtId="0" fontId="39" fillId="5" borderId="1" applyNumberFormat="0" applyAlignment="0" applyProtection="0"/>
    <xf numFmtId="0" fontId="40" fillId="8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14" borderId="0" applyNumberFormat="0" applyBorder="0" applyAlignment="0" applyProtection="0"/>
    <xf numFmtId="0" fontId="31" fillId="7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3" fillId="9" borderId="5" applyNumberFormat="0" applyAlignment="0" applyProtection="0"/>
    <xf numFmtId="0" fontId="0" fillId="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</cellStyleXfs>
  <cellXfs count="500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38" applyFont="1" applyAlignment="1">
      <alignment/>
    </xf>
    <xf numFmtId="49" fontId="2" fillId="0" borderId="0" xfId="0" applyNumberFormat="1" applyFont="1" applyAlignment="1">
      <alignment/>
    </xf>
    <xf numFmtId="43" fontId="2" fillId="0" borderId="0" xfId="38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3" fontId="6" fillId="0" borderId="0" xfId="38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3" fontId="8" fillId="0" borderId="11" xfId="38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38" applyFont="1" applyAlignment="1">
      <alignment/>
    </xf>
    <xf numFmtId="43" fontId="8" fillId="0" borderId="0" xfId="38" applyFont="1" applyAlignment="1">
      <alignment horizontal="center"/>
    </xf>
    <xf numFmtId="43" fontId="14" fillId="0" borderId="12" xfId="0" applyNumberFormat="1" applyFont="1" applyBorder="1" applyAlignment="1">
      <alignment/>
    </xf>
    <xf numFmtId="43" fontId="8" fillId="0" borderId="0" xfId="38" applyFont="1" applyBorder="1" applyAlignment="1">
      <alignment/>
    </xf>
    <xf numFmtId="0" fontId="8" fillId="0" borderId="13" xfId="0" applyFont="1" applyBorder="1" applyAlignment="1">
      <alignment/>
    </xf>
    <xf numFmtId="43" fontId="8" fillId="0" borderId="13" xfId="38" applyFont="1" applyBorder="1" applyAlignment="1">
      <alignment/>
    </xf>
    <xf numFmtId="0" fontId="8" fillId="0" borderId="14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3" fontId="8" fillId="0" borderId="14" xfId="38" applyFont="1" applyBorder="1" applyAlignment="1">
      <alignment/>
    </xf>
    <xf numFmtId="0" fontId="8" fillId="0" borderId="14" xfId="0" applyFont="1" applyBorder="1" applyAlignment="1">
      <alignment horizontal="center"/>
    </xf>
    <xf numFmtId="43" fontId="8" fillId="0" borderId="14" xfId="38" applyFont="1" applyBorder="1" applyAlignment="1">
      <alignment horizontal="center"/>
    </xf>
    <xf numFmtId="0" fontId="8" fillId="0" borderId="11" xfId="0" applyFont="1" applyBorder="1" applyAlignment="1">
      <alignment/>
    </xf>
    <xf numFmtId="43" fontId="8" fillId="0" borderId="11" xfId="38" applyFont="1" applyBorder="1" applyAlignment="1">
      <alignment horizontal="center"/>
    </xf>
    <xf numFmtId="0" fontId="8" fillId="0" borderId="15" xfId="0" applyFont="1" applyBorder="1" applyAlignment="1">
      <alignment/>
    </xf>
    <xf numFmtId="43" fontId="8" fillId="0" borderId="15" xfId="38" applyFont="1" applyBorder="1" applyAlignment="1">
      <alignment/>
    </xf>
    <xf numFmtId="0" fontId="7" fillId="0" borderId="15" xfId="0" applyFont="1" applyBorder="1" applyAlignment="1">
      <alignment horizontal="center"/>
    </xf>
    <xf numFmtId="43" fontId="7" fillId="0" borderId="15" xfId="38" applyFont="1" applyBorder="1" applyAlignment="1">
      <alignment/>
    </xf>
    <xf numFmtId="0" fontId="15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49" fontId="8" fillId="0" borderId="21" xfId="0" applyNumberFormat="1" applyFont="1" applyBorder="1" applyAlignment="1">
      <alignment horizontal="center"/>
    </xf>
    <xf numFmtId="43" fontId="8" fillId="0" borderId="21" xfId="38" applyFont="1" applyBorder="1" applyAlignment="1">
      <alignment/>
    </xf>
    <xf numFmtId="49" fontId="7" fillId="0" borderId="0" xfId="0" applyNumberFormat="1" applyFont="1" applyAlignment="1">
      <alignment/>
    </xf>
    <xf numFmtId="43" fontId="7" fillId="0" borderId="0" xfId="38" applyFont="1" applyAlignment="1">
      <alignment/>
    </xf>
    <xf numFmtId="43" fontId="7" fillId="0" borderId="0" xfId="38" applyFont="1" applyAlignment="1">
      <alignment horizontal="right"/>
    </xf>
    <xf numFmtId="43" fontId="7" fillId="0" borderId="0" xfId="38" applyFont="1" applyAlignment="1">
      <alignment/>
    </xf>
    <xf numFmtId="49" fontId="7" fillId="0" borderId="10" xfId="0" applyNumberFormat="1" applyFont="1" applyBorder="1" applyAlignment="1">
      <alignment horizontal="center"/>
    </xf>
    <xf numFmtId="43" fontId="7" fillId="0" borderId="10" xfId="38" applyFont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3" fontId="8" fillId="0" borderId="13" xfId="38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3" fontId="8" fillId="0" borderId="14" xfId="38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3" fontId="8" fillId="0" borderId="11" xfId="38" applyFont="1" applyBorder="1" applyAlignment="1">
      <alignment/>
    </xf>
    <xf numFmtId="49" fontId="8" fillId="0" borderId="22" xfId="0" applyNumberFormat="1" applyFont="1" applyBorder="1" applyAlignment="1">
      <alignment/>
    </xf>
    <xf numFmtId="49" fontId="8" fillId="0" borderId="22" xfId="0" applyNumberFormat="1" applyFont="1" applyBorder="1" applyAlignment="1">
      <alignment horizontal="center"/>
    </xf>
    <xf numFmtId="43" fontId="8" fillId="0" borderId="22" xfId="38" applyFont="1" applyBorder="1" applyAlignment="1">
      <alignment/>
    </xf>
    <xf numFmtId="43" fontId="8" fillId="0" borderId="22" xfId="38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/>
    </xf>
    <xf numFmtId="43" fontId="7" fillId="0" borderId="9" xfId="38" applyFont="1" applyBorder="1" applyAlignment="1">
      <alignment/>
    </xf>
    <xf numFmtId="43" fontId="7" fillId="0" borderId="9" xfId="38" applyFont="1" applyBorder="1" applyAlignment="1">
      <alignment/>
    </xf>
    <xf numFmtId="49" fontId="15" fillId="0" borderId="23" xfId="0" applyNumberFormat="1" applyFont="1" applyBorder="1" applyAlignment="1">
      <alignment/>
    </xf>
    <xf numFmtId="49" fontId="8" fillId="0" borderId="24" xfId="0" applyNumberFormat="1" applyFont="1" applyBorder="1" applyAlignment="1">
      <alignment/>
    </xf>
    <xf numFmtId="43" fontId="8" fillId="0" borderId="24" xfId="38" applyFont="1" applyBorder="1" applyAlignment="1">
      <alignment/>
    </xf>
    <xf numFmtId="43" fontId="8" fillId="0" borderId="25" xfId="38" applyFont="1" applyBorder="1" applyAlignment="1">
      <alignment/>
    </xf>
    <xf numFmtId="43" fontId="8" fillId="0" borderId="0" xfId="38" applyFont="1" applyBorder="1" applyAlignment="1">
      <alignment/>
    </xf>
    <xf numFmtId="49" fontId="8" fillId="0" borderId="0" xfId="0" applyNumberFormat="1" applyFont="1" applyAlignment="1">
      <alignment/>
    </xf>
    <xf numFmtId="43" fontId="8" fillId="0" borderId="0" xfId="38" applyFont="1" applyAlignment="1">
      <alignment/>
    </xf>
    <xf numFmtId="43" fontId="8" fillId="0" borderId="21" xfId="38" applyFont="1" applyBorder="1" applyAlignment="1">
      <alignment horizontal="center"/>
    </xf>
    <xf numFmtId="43" fontId="8" fillId="0" borderId="26" xfId="38" applyFont="1" applyBorder="1" applyAlignment="1">
      <alignment/>
    </xf>
    <xf numFmtId="189" fontId="7" fillId="0" borderId="0" xfId="38" applyNumberFormat="1" applyFont="1" applyAlignment="1">
      <alignment horizontal="center"/>
    </xf>
    <xf numFmtId="189" fontId="7" fillId="0" borderId="10" xfId="38" applyNumberFormat="1" applyFont="1" applyBorder="1" applyAlignment="1">
      <alignment horizontal="center"/>
    </xf>
    <xf numFmtId="49" fontId="8" fillId="0" borderId="13" xfId="38" applyNumberFormat="1" applyFont="1" applyBorder="1" applyAlignment="1">
      <alignment horizontal="center"/>
    </xf>
    <xf numFmtId="49" fontId="8" fillId="0" borderId="14" xfId="38" applyNumberFormat="1" applyFont="1" applyBorder="1" applyAlignment="1">
      <alignment horizontal="center"/>
    </xf>
    <xf numFmtId="189" fontId="8" fillId="0" borderId="14" xfId="38" applyNumberFormat="1" applyFont="1" applyBorder="1" applyAlignment="1">
      <alignment horizontal="center"/>
    </xf>
    <xf numFmtId="189" fontId="8" fillId="0" borderId="11" xfId="38" applyNumberFormat="1" applyFont="1" applyBorder="1" applyAlignment="1">
      <alignment horizontal="center"/>
    </xf>
    <xf numFmtId="189" fontId="8" fillId="0" borderId="26" xfId="38" applyNumberFormat="1" applyFont="1" applyBorder="1" applyAlignment="1">
      <alignment horizontal="center"/>
    </xf>
    <xf numFmtId="43" fontId="8" fillId="0" borderId="9" xfId="38" applyFont="1" applyBorder="1" applyAlignment="1">
      <alignment/>
    </xf>
    <xf numFmtId="189" fontId="8" fillId="0" borderId="9" xfId="38" applyNumberFormat="1" applyFont="1" applyBorder="1" applyAlignment="1">
      <alignment horizontal="center"/>
    </xf>
    <xf numFmtId="189" fontId="8" fillId="0" borderId="17" xfId="38" applyNumberFormat="1" applyFont="1" applyBorder="1" applyAlignment="1">
      <alignment horizontal="center"/>
    </xf>
    <xf numFmtId="43" fontId="8" fillId="0" borderId="17" xfId="38" applyFont="1" applyBorder="1" applyAlignment="1">
      <alignment/>
    </xf>
    <xf numFmtId="43" fontId="8" fillId="0" borderId="27" xfId="38" applyFont="1" applyBorder="1" applyAlignment="1">
      <alignment/>
    </xf>
    <xf numFmtId="49" fontId="8" fillId="0" borderId="28" xfId="38" applyNumberFormat="1" applyFont="1" applyBorder="1" applyAlignment="1">
      <alignment horizontal="left"/>
    </xf>
    <xf numFmtId="189" fontId="8" fillId="0" borderId="0" xfId="38" applyNumberFormat="1" applyFont="1" applyBorder="1" applyAlignment="1">
      <alignment horizontal="center"/>
    </xf>
    <xf numFmtId="43" fontId="8" fillId="0" borderId="29" xfId="38" applyFont="1" applyBorder="1" applyAlignment="1">
      <alignment/>
    </xf>
    <xf numFmtId="43" fontId="8" fillId="0" borderId="18" xfId="38" applyFont="1" applyBorder="1" applyAlignment="1">
      <alignment/>
    </xf>
    <xf numFmtId="189" fontId="8" fillId="0" borderId="19" xfId="38" applyNumberFormat="1" applyFont="1" applyBorder="1" applyAlignment="1">
      <alignment horizontal="center"/>
    </xf>
    <xf numFmtId="43" fontId="8" fillId="0" borderId="19" xfId="38" applyFont="1" applyBorder="1" applyAlignment="1">
      <alignment/>
    </xf>
    <xf numFmtId="43" fontId="8" fillId="0" borderId="20" xfId="38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89" fontId="8" fillId="0" borderId="0" xfId="38" applyNumberFormat="1" applyFont="1" applyAlignment="1">
      <alignment horizontal="center"/>
    </xf>
    <xf numFmtId="43" fontId="7" fillId="0" borderId="9" xfId="38" applyFont="1" applyBorder="1" applyAlignment="1">
      <alignment horizontal="center"/>
    </xf>
    <xf numFmtId="43" fontId="8" fillId="0" borderId="30" xfId="38" applyFont="1" applyBorder="1" applyAlignment="1">
      <alignment/>
    </xf>
    <xf numFmtId="43" fontId="8" fillId="0" borderId="22" xfId="38" applyFont="1" applyBorder="1" applyAlignment="1">
      <alignment/>
    </xf>
    <xf numFmtId="43" fontId="7" fillId="0" borderId="0" xfId="38" applyFont="1" applyBorder="1" applyAlignment="1">
      <alignment/>
    </xf>
    <xf numFmtId="0" fontId="8" fillId="0" borderId="22" xfId="0" applyFont="1" applyBorder="1" applyAlignment="1">
      <alignment/>
    </xf>
    <xf numFmtId="43" fontId="8" fillId="0" borderId="13" xfId="38" applyFont="1" applyBorder="1" applyAlignment="1">
      <alignment horizontal="center"/>
    </xf>
    <xf numFmtId="49" fontId="7" fillId="0" borderId="9" xfId="38" applyNumberFormat="1" applyFont="1" applyBorder="1" applyAlignment="1">
      <alignment horizontal="center"/>
    </xf>
    <xf numFmtId="43" fontId="7" fillId="0" borderId="22" xfId="38" applyFont="1" applyBorder="1" applyAlignment="1">
      <alignment/>
    </xf>
    <xf numFmtId="49" fontId="8" fillId="0" borderId="22" xfId="38" applyNumberFormat="1" applyFont="1" applyBorder="1" applyAlignment="1">
      <alignment/>
    </xf>
    <xf numFmtId="43" fontId="16" fillId="0" borderId="22" xfId="38" applyFont="1" applyBorder="1" applyAlignment="1">
      <alignment/>
    </xf>
    <xf numFmtId="49" fontId="8" fillId="0" borderId="22" xfId="38" applyNumberFormat="1" applyFont="1" applyBorder="1" applyAlignment="1">
      <alignment horizontal="center"/>
    </xf>
    <xf numFmtId="43" fontId="8" fillId="0" borderId="22" xfId="38" applyFont="1" applyBorder="1" applyAlignment="1">
      <alignment horizontal="left"/>
    </xf>
    <xf numFmtId="49" fontId="8" fillId="0" borderId="0" xfId="38" applyNumberFormat="1" applyFont="1" applyBorder="1" applyAlignment="1">
      <alignment/>
    </xf>
    <xf numFmtId="43" fontId="7" fillId="0" borderId="10" xfId="38" applyFont="1" applyBorder="1" applyAlignment="1">
      <alignment/>
    </xf>
    <xf numFmtId="43" fontId="7" fillId="0" borderId="22" xfId="38" applyFont="1" applyBorder="1" applyAlignment="1">
      <alignment horizontal="center"/>
    </xf>
    <xf numFmtId="43" fontId="7" fillId="0" borderId="29" xfId="38" applyFont="1" applyBorder="1" applyAlignment="1">
      <alignment horizontal="center"/>
    </xf>
    <xf numFmtId="43" fontId="7" fillId="0" borderId="22" xfId="38" applyFont="1" applyBorder="1" applyAlignment="1">
      <alignment horizontal="left"/>
    </xf>
    <xf numFmtId="49" fontId="8" fillId="0" borderId="29" xfId="38" applyNumberFormat="1" applyFont="1" applyBorder="1" applyAlignment="1">
      <alignment horizontal="center"/>
    </xf>
    <xf numFmtId="49" fontId="8" fillId="0" borderId="0" xfId="38" applyNumberFormat="1" applyFont="1" applyAlignment="1">
      <alignment/>
    </xf>
    <xf numFmtId="43" fontId="7" fillId="0" borderId="0" xfId="38" applyFont="1" applyBorder="1" applyAlignment="1">
      <alignment horizontal="center"/>
    </xf>
    <xf numFmtId="43" fontId="7" fillId="0" borderId="15" xfId="38" applyFont="1" applyBorder="1" applyAlignment="1">
      <alignment horizontal="center"/>
    </xf>
    <xf numFmtId="43" fontId="7" fillId="0" borderId="13" xfId="38" applyFont="1" applyBorder="1" applyAlignment="1">
      <alignment/>
    </xf>
    <xf numFmtId="43" fontId="8" fillId="0" borderId="31" xfId="38" applyFont="1" applyBorder="1" applyAlignment="1">
      <alignment horizontal="center"/>
    </xf>
    <xf numFmtId="43" fontId="8" fillId="0" borderId="32" xfId="38" applyFont="1" applyBorder="1" applyAlignment="1">
      <alignment/>
    </xf>
    <xf numFmtId="43" fontId="7" fillId="0" borderId="14" xfId="38" applyFont="1" applyBorder="1" applyAlignment="1">
      <alignment/>
    </xf>
    <xf numFmtId="43" fontId="8" fillId="0" borderId="33" xfId="38" applyFont="1" applyBorder="1" applyAlignment="1">
      <alignment horizontal="center"/>
    </xf>
    <xf numFmtId="49" fontId="8" fillId="0" borderId="33" xfId="38" applyNumberFormat="1" applyFont="1" applyBorder="1" applyAlignment="1" quotePrefix="1">
      <alignment horizontal="center"/>
    </xf>
    <xf numFmtId="49" fontId="8" fillId="0" borderId="33" xfId="38" applyNumberFormat="1" applyFont="1" applyBorder="1" applyAlignment="1">
      <alignment horizontal="center"/>
    </xf>
    <xf numFmtId="43" fontId="8" fillId="0" borderId="26" xfId="38" applyFont="1" applyBorder="1" applyAlignment="1">
      <alignment horizontal="center"/>
    </xf>
    <xf numFmtId="43" fontId="8" fillId="0" borderId="34" xfId="38" applyFont="1" applyBorder="1" applyAlignment="1">
      <alignment/>
    </xf>
    <xf numFmtId="43" fontId="7" fillId="0" borderId="24" xfId="38" applyFont="1" applyBorder="1" applyAlignment="1">
      <alignment/>
    </xf>
    <xf numFmtId="43" fontId="8" fillId="0" borderId="35" xfId="38" applyFont="1" applyBorder="1" applyAlignment="1">
      <alignment horizontal="center"/>
    </xf>
    <xf numFmtId="43" fontId="7" fillId="0" borderId="25" xfId="38" applyFont="1" applyBorder="1" applyAlignment="1">
      <alignment/>
    </xf>
    <xf numFmtId="43" fontId="7" fillId="0" borderId="14" xfId="38" applyFont="1" applyBorder="1" applyAlignment="1">
      <alignment horizontal="center"/>
    </xf>
    <xf numFmtId="49" fontId="7" fillId="0" borderId="14" xfId="38" applyNumberFormat="1" applyFont="1" applyBorder="1" applyAlignment="1">
      <alignment horizontal="center"/>
    </xf>
    <xf numFmtId="43" fontId="7" fillId="0" borderId="21" xfId="38" applyFont="1" applyBorder="1" applyAlignment="1">
      <alignment/>
    </xf>
    <xf numFmtId="0" fontId="9" fillId="0" borderId="22" xfId="0" applyFont="1" applyBorder="1" applyAlignment="1">
      <alignment/>
    </xf>
    <xf numFmtId="0" fontId="12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9" xfId="0" applyFont="1" applyBorder="1" applyAlignment="1">
      <alignment horizontal="center"/>
    </xf>
    <xf numFmtId="0" fontId="17" fillId="0" borderId="0" xfId="0" applyFont="1" applyBorder="1" applyAlignment="1">
      <alignment/>
    </xf>
    <xf numFmtId="43" fontId="18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43" fontId="17" fillId="0" borderId="22" xfId="38" applyFont="1" applyBorder="1" applyAlignment="1">
      <alignment/>
    </xf>
    <xf numFmtId="43" fontId="12" fillId="0" borderId="28" xfId="38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22" xfId="0" applyFont="1" applyBorder="1" applyAlignment="1">
      <alignment/>
    </xf>
    <xf numFmtId="43" fontId="13" fillId="0" borderId="9" xfId="38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 horizontal="left"/>
    </xf>
    <xf numFmtId="43" fontId="17" fillId="0" borderId="11" xfId="38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15" fontId="0" fillId="0" borderId="28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25" fillId="0" borderId="22" xfId="0" applyFont="1" applyBorder="1" applyAlignment="1">
      <alignment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15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 horizontal="center"/>
    </xf>
    <xf numFmtId="15" fontId="23" fillId="0" borderId="28" xfId="0" applyNumberFormat="1" applyFont="1" applyBorder="1" applyAlignment="1">
      <alignment/>
    </xf>
    <xf numFmtId="0" fontId="23" fillId="0" borderId="22" xfId="0" applyFont="1" applyBorder="1" applyAlignment="1">
      <alignment/>
    </xf>
    <xf numFmtId="4" fontId="23" fillId="0" borderId="0" xfId="0" applyNumberFormat="1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22" xfId="0" applyFont="1" applyBorder="1" applyAlignment="1">
      <alignment/>
    </xf>
    <xf numFmtId="43" fontId="19" fillId="0" borderId="11" xfId="38" applyFont="1" applyBorder="1" applyAlignment="1">
      <alignment/>
    </xf>
    <xf numFmtId="0" fontId="17" fillId="0" borderId="14" xfId="0" applyFont="1" applyBorder="1" applyAlignment="1">
      <alignment horizontal="center"/>
    </xf>
    <xf numFmtId="43" fontId="17" fillId="0" borderId="26" xfId="38" applyFont="1" applyBorder="1" applyAlignment="1">
      <alignment horizontal="center"/>
    </xf>
    <xf numFmtId="43" fontId="17" fillId="0" borderId="29" xfId="38" applyFont="1" applyBorder="1" applyAlignment="1">
      <alignment horizontal="center"/>
    </xf>
    <xf numFmtId="43" fontId="17" fillId="0" borderId="11" xfId="38" applyFont="1" applyBorder="1" applyAlignment="1">
      <alignment horizontal="center"/>
    </xf>
    <xf numFmtId="43" fontId="19" fillId="0" borderId="11" xfId="38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26" xfId="0" applyFont="1" applyBorder="1" applyAlignment="1">
      <alignment horizontal="left"/>
    </xf>
    <xf numFmtId="0" fontId="18" fillId="0" borderId="37" xfId="0" applyFont="1" applyBorder="1" applyAlignment="1">
      <alignment horizontal="center" vertical="center"/>
    </xf>
    <xf numFmtId="43" fontId="10" fillId="0" borderId="22" xfId="38" applyFont="1" applyBorder="1" applyAlignment="1">
      <alignment/>
    </xf>
    <xf numFmtId="0" fontId="8" fillId="0" borderId="22" xfId="0" applyFont="1" applyBorder="1" applyAlignment="1">
      <alignment horizontal="left"/>
    </xf>
    <xf numFmtId="0" fontId="16" fillId="0" borderId="22" xfId="0" applyFont="1" applyBorder="1" applyAlignment="1">
      <alignment/>
    </xf>
    <xf numFmtId="43" fontId="28" fillId="0" borderId="22" xfId="38" applyFont="1" applyBorder="1" applyAlignment="1">
      <alignment/>
    </xf>
    <xf numFmtId="43" fontId="27" fillId="0" borderId="0" xfId="38" applyFont="1" applyAlignment="1">
      <alignment/>
    </xf>
    <xf numFmtId="4" fontId="8" fillId="0" borderId="0" xfId="0" applyNumberFormat="1" applyFont="1" applyBorder="1" applyAlignment="1">
      <alignment/>
    </xf>
    <xf numFmtId="0" fontId="24" fillId="0" borderId="22" xfId="0" applyFont="1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17" fillId="0" borderId="9" xfId="0" applyFont="1" applyBorder="1" applyAlignment="1">
      <alignment horizontal="center"/>
    </xf>
    <xf numFmtId="17" fontId="17" fillId="0" borderId="16" xfId="0" applyNumberFormat="1" applyFont="1" applyBorder="1" applyAlignment="1">
      <alignment/>
    </xf>
    <xf numFmtId="17" fontId="17" fillId="0" borderId="28" xfId="0" applyNumberFormat="1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18" xfId="0" applyFont="1" applyBorder="1" applyAlignment="1">
      <alignment/>
    </xf>
    <xf numFmtId="43" fontId="17" fillId="0" borderId="10" xfId="38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43" fontId="17" fillId="0" borderId="37" xfId="0" applyNumberFormat="1" applyFont="1" applyBorder="1" applyAlignment="1">
      <alignment/>
    </xf>
    <xf numFmtId="43" fontId="7" fillId="0" borderId="39" xfId="38" applyFont="1" applyBorder="1" applyAlignment="1">
      <alignment/>
    </xf>
    <xf numFmtId="43" fontId="8" fillId="0" borderId="10" xfId="38" applyFont="1" applyBorder="1" applyAlignment="1">
      <alignment/>
    </xf>
    <xf numFmtId="4" fontId="8" fillId="0" borderId="22" xfId="0" applyNumberFormat="1" applyFont="1" applyBorder="1" applyAlignment="1">
      <alignment/>
    </xf>
    <xf numFmtId="0" fontId="24" fillId="0" borderId="9" xfId="0" applyFont="1" applyBorder="1" applyAlignment="1">
      <alignment/>
    </xf>
    <xf numFmtId="4" fontId="24" fillId="0" borderId="9" xfId="0" applyNumberFormat="1" applyFont="1" applyBorder="1" applyAlignment="1">
      <alignment/>
    </xf>
    <xf numFmtId="43" fontId="13" fillId="0" borderId="22" xfId="38" applyFont="1" applyBorder="1" applyAlignment="1">
      <alignment horizontal="center"/>
    </xf>
    <xf numFmtId="49" fontId="8" fillId="0" borderId="11" xfId="38" applyNumberFormat="1" applyFont="1" applyBorder="1" applyAlignment="1">
      <alignment horizontal="center"/>
    </xf>
    <xf numFmtId="43" fontId="13" fillId="0" borderId="9" xfId="38" applyFont="1" applyBorder="1" applyAlignment="1">
      <alignment horizontal="center"/>
    </xf>
    <xf numFmtId="49" fontId="24" fillId="0" borderId="22" xfId="38" applyNumberFormat="1" applyFont="1" applyBorder="1" applyAlignment="1">
      <alignment horizontal="center"/>
    </xf>
    <xf numFmtId="49" fontId="24" fillId="0" borderId="9" xfId="38" applyNumberFormat="1" applyFont="1" applyBorder="1" applyAlignment="1">
      <alignment/>
    </xf>
    <xf numFmtId="43" fontId="13" fillId="0" borderId="40" xfId="38" applyFont="1" applyBorder="1" applyAlignment="1">
      <alignment/>
    </xf>
    <xf numFmtId="43" fontId="12" fillId="0" borderId="13" xfId="38" applyFont="1" applyBorder="1" applyAlignment="1">
      <alignment/>
    </xf>
    <xf numFmtId="49" fontId="24" fillId="0" borderId="25" xfId="38" applyNumberFormat="1" applyFont="1" applyBorder="1" applyAlignment="1" quotePrefix="1">
      <alignment horizontal="center"/>
    </xf>
    <xf numFmtId="43" fontId="29" fillId="0" borderId="22" xfId="38" applyFont="1" applyBorder="1" applyAlignment="1">
      <alignment/>
    </xf>
    <xf numFmtId="43" fontId="27" fillId="0" borderId="22" xfId="38" applyFont="1" applyBorder="1" applyAlignment="1">
      <alignment/>
    </xf>
    <xf numFmtId="43" fontId="8" fillId="0" borderId="30" xfId="38" applyFont="1" applyBorder="1" applyAlignment="1">
      <alignment/>
    </xf>
    <xf numFmtId="43" fontId="8" fillId="0" borderId="30" xfId="38" applyFont="1" applyBorder="1" applyAlignment="1">
      <alignment horizontal="center"/>
    </xf>
    <xf numFmtId="43" fontId="8" fillId="0" borderId="41" xfId="38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3" fontId="19" fillId="0" borderId="14" xfId="38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3" fontId="8" fillId="0" borderId="14" xfId="38" applyFont="1" applyBorder="1" applyAlignment="1">
      <alignment horizontal="right"/>
    </xf>
    <xf numFmtId="0" fontId="26" fillId="0" borderId="22" xfId="0" applyFont="1" applyBorder="1" applyAlignment="1">
      <alignment/>
    </xf>
    <xf numFmtId="43" fontId="7" fillId="0" borderId="37" xfId="38" applyFont="1" applyBorder="1" applyAlignment="1">
      <alignment/>
    </xf>
    <xf numFmtId="43" fontId="8" fillId="0" borderId="41" xfId="38" applyFont="1" applyBorder="1" applyAlignment="1">
      <alignment/>
    </xf>
    <xf numFmtId="43" fontId="17" fillId="0" borderId="26" xfId="38" applyFont="1" applyBorder="1" applyAlignment="1">
      <alignment horizontal="right"/>
    </xf>
    <xf numFmtId="49" fontId="8" fillId="0" borderId="2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" fontId="7" fillId="0" borderId="37" xfId="0" applyNumberFormat="1" applyFont="1" applyBorder="1" applyAlignment="1">
      <alignment/>
    </xf>
    <xf numFmtId="0" fontId="8" fillId="0" borderId="42" xfId="0" applyFont="1" applyBorder="1" applyAlignment="1">
      <alignment horizontal="left"/>
    </xf>
    <xf numFmtId="43" fontId="8" fillId="0" borderId="14" xfId="0" applyNumberFormat="1" applyFont="1" applyBorder="1" applyAlignment="1">
      <alignment/>
    </xf>
    <xf numFmtId="0" fontId="8" fillId="0" borderId="26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24" fillId="0" borderId="0" xfId="38" applyFont="1" applyAlignment="1">
      <alignment/>
    </xf>
    <xf numFmtId="43" fontId="27" fillId="0" borderId="29" xfId="38" applyFont="1" applyBorder="1" applyAlignment="1">
      <alignment/>
    </xf>
    <xf numFmtId="43" fontId="47" fillId="0" borderId="22" xfId="38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" fontId="13" fillId="0" borderId="37" xfId="0" applyNumberFormat="1" applyFont="1" applyBorder="1" applyAlignment="1">
      <alignment/>
    </xf>
    <xf numFmtId="43" fontId="8" fillId="0" borderId="27" xfId="0" applyNumberFormat="1" applyFont="1" applyBorder="1" applyAlignment="1">
      <alignment/>
    </xf>
    <xf numFmtId="43" fontId="8" fillId="0" borderId="0" xfId="38" applyFont="1" applyAlignment="1">
      <alignment horizontal="left"/>
    </xf>
    <xf numFmtId="43" fontId="8" fillId="0" borderId="0" xfId="38" applyFont="1" applyBorder="1" applyAlignment="1">
      <alignment horizontal="left"/>
    </xf>
    <xf numFmtId="43" fontId="16" fillId="0" borderId="14" xfId="38" applyFont="1" applyBorder="1" applyAlignment="1">
      <alignment/>
    </xf>
    <xf numFmtId="49" fontId="24" fillId="0" borderId="11" xfId="38" applyNumberFormat="1" applyFont="1" applyBorder="1" applyAlignment="1">
      <alignment/>
    </xf>
    <xf numFmtId="49" fontId="8" fillId="0" borderId="21" xfId="38" applyNumberFormat="1" applyFont="1" applyBorder="1" applyAlignment="1">
      <alignment horizontal="center"/>
    </xf>
    <xf numFmtId="49" fontId="8" fillId="0" borderId="26" xfId="38" applyNumberFormat="1" applyFont="1" applyBorder="1" applyAlignment="1">
      <alignment horizontal="center"/>
    </xf>
    <xf numFmtId="43" fontId="16" fillId="0" borderId="13" xfId="38" applyFont="1" applyBorder="1" applyAlignment="1">
      <alignment/>
    </xf>
    <xf numFmtId="43" fontId="8" fillId="0" borderId="14" xfId="38" applyFont="1" applyBorder="1" applyAlignment="1">
      <alignment horizontal="left"/>
    </xf>
    <xf numFmtId="43" fontId="7" fillId="0" borderId="26" xfId="38" applyFont="1" applyBorder="1" applyAlignment="1">
      <alignment horizontal="center"/>
    </xf>
    <xf numFmtId="43" fontId="13" fillId="0" borderId="14" xfId="38" applyFont="1" applyBorder="1" applyAlignment="1">
      <alignment/>
    </xf>
    <xf numFmtId="0" fontId="24" fillId="0" borderId="11" xfId="0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24" fillId="0" borderId="14" xfId="0" applyFont="1" applyBorder="1" applyAlignment="1">
      <alignment/>
    </xf>
    <xf numFmtId="43" fontId="13" fillId="0" borderId="14" xfId="38" applyFont="1" applyBorder="1" applyAlignment="1">
      <alignment horizontal="center"/>
    </xf>
    <xf numFmtId="43" fontId="24" fillId="0" borderId="9" xfId="0" applyNumberFormat="1" applyFont="1" applyBorder="1" applyAlignment="1">
      <alignment/>
    </xf>
    <xf numFmtId="49" fontId="48" fillId="0" borderId="14" xfId="38" applyNumberFormat="1" applyFont="1" applyBorder="1" applyAlignment="1">
      <alignment horizontal="center"/>
    </xf>
    <xf numFmtId="49" fontId="10" fillId="0" borderId="14" xfId="38" applyNumberFormat="1" applyFont="1" applyBorder="1" applyAlignment="1">
      <alignment horizontal="center"/>
    </xf>
    <xf numFmtId="43" fontId="12" fillId="0" borderId="11" xfId="38" applyFont="1" applyBorder="1" applyAlignment="1">
      <alignment horizontal="center"/>
    </xf>
    <xf numFmtId="43" fontId="10" fillId="0" borderId="41" xfId="38" applyFont="1" applyBorder="1" applyAlignment="1">
      <alignment horizontal="center"/>
    </xf>
    <xf numFmtId="43" fontId="7" fillId="0" borderId="37" xfId="38" applyFont="1" applyBorder="1" applyAlignment="1">
      <alignment horizontal="center"/>
    </xf>
    <xf numFmtId="43" fontId="13" fillId="0" borderId="37" xfId="38" applyFont="1" applyBorder="1" applyAlignment="1">
      <alignment/>
    </xf>
    <xf numFmtId="0" fontId="0" fillId="0" borderId="43" xfId="0" applyBorder="1" applyAlignment="1">
      <alignment/>
    </xf>
    <xf numFmtId="43" fontId="24" fillId="0" borderId="22" xfId="38" applyFont="1" applyBorder="1" applyAlignment="1">
      <alignment/>
    </xf>
    <xf numFmtId="0" fontId="15" fillId="0" borderId="0" xfId="0" applyFont="1" applyAlignment="1">
      <alignment/>
    </xf>
    <xf numFmtId="4" fontId="8" fillId="0" borderId="0" xfId="0" applyNumberFormat="1" applyFont="1" applyBorder="1" applyAlignment="1">
      <alignment horizontal="right"/>
    </xf>
    <xf numFmtId="43" fontId="7" fillId="0" borderId="0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49" fontId="8" fillId="0" borderId="30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/>
    </xf>
    <xf numFmtId="49" fontId="15" fillId="0" borderId="18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3" fontId="8" fillId="0" borderId="19" xfId="38" applyFont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40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2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43" fontId="8" fillId="0" borderId="42" xfId="38" applyFont="1" applyBorder="1" applyAlignment="1">
      <alignment/>
    </xf>
    <xf numFmtId="0" fontId="8" fillId="0" borderId="34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37" xfId="0" applyFont="1" applyBorder="1" applyAlignment="1">
      <alignment/>
    </xf>
    <xf numFmtId="43" fontId="8" fillId="0" borderId="42" xfId="38" applyFont="1" applyBorder="1" applyAlignment="1">
      <alignment horizontal="center"/>
    </xf>
    <xf numFmtId="43" fontId="8" fillId="0" borderId="34" xfId="38" applyFont="1" applyBorder="1" applyAlignment="1">
      <alignment horizontal="center"/>
    </xf>
    <xf numFmtId="0" fontId="8" fillId="0" borderId="0" xfId="0" applyFont="1" applyAlignment="1">
      <alignment horizontal="left"/>
    </xf>
    <xf numFmtId="43" fontId="13" fillId="0" borderId="22" xfId="38" applyFont="1" applyBorder="1" applyAlignment="1">
      <alignment/>
    </xf>
    <xf numFmtId="43" fontId="13" fillId="0" borderId="22" xfId="38" applyFont="1" applyBorder="1" applyAlignment="1">
      <alignment/>
    </xf>
    <xf numFmtId="43" fontId="13" fillId="0" borderId="13" xfId="38" applyFont="1" applyBorder="1" applyAlignment="1">
      <alignment/>
    </xf>
    <xf numFmtId="43" fontId="24" fillId="0" borderId="0" xfId="38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49" fontId="7" fillId="0" borderId="22" xfId="38" applyNumberFormat="1" applyFont="1" applyBorder="1" applyAlignment="1">
      <alignment horizontal="center"/>
    </xf>
    <xf numFmtId="49" fontId="24" fillId="0" borderId="14" xfId="38" applyNumberFormat="1" applyFont="1" applyBorder="1" applyAlignment="1">
      <alignment/>
    </xf>
    <xf numFmtId="0" fontId="24" fillId="0" borderId="15" xfId="0" applyFont="1" applyBorder="1" applyAlignment="1">
      <alignment/>
    </xf>
    <xf numFmtId="43" fontId="24" fillId="0" borderId="15" xfId="38" applyFont="1" applyBorder="1" applyAlignment="1">
      <alignment/>
    </xf>
    <xf numFmtId="43" fontId="7" fillId="0" borderId="13" xfId="38" applyFont="1" applyBorder="1" applyAlignment="1">
      <alignment horizontal="center"/>
    </xf>
    <xf numFmtId="43" fontId="8" fillId="0" borderId="17" xfId="38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24" fillId="0" borderId="14" xfId="38" applyFont="1" applyBorder="1" applyAlignment="1">
      <alignment/>
    </xf>
    <xf numFmtId="43" fontId="24" fillId="0" borderId="14" xfId="38" applyFont="1" applyBorder="1" applyAlignment="1">
      <alignment horizontal="center"/>
    </xf>
    <xf numFmtId="43" fontId="8" fillId="0" borderId="0" xfId="38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3" fontId="8" fillId="0" borderId="19" xfId="38" applyFont="1" applyBorder="1" applyAlignment="1">
      <alignment horizontal="center"/>
    </xf>
    <xf numFmtId="43" fontId="2" fillId="0" borderId="0" xfId="0" applyNumberFormat="1" applyFont="1" applyAlignment="1">
      <alignment/>
    </xf>
    <xf numFmtId="0" fontId="24" fillId="0" borderId="14" xfId="0" applyFont="1" applyBorder="1" applyAlignment="1">
      <alignment horizontal="center"/>
    </xf>
    <xf numFmtId="43" fontId="23" fillId="0" borderId="0" xfId="0" applyNumberFormat="1" applyFont="1" applyAlignment="1">
      <alignment/>
    </xf>
    <xf numFmtId="0" fontId="24" fillId="0" borderId="14" xfId="0" applyFont="1" applyBorder="1" applyAlignment="1">
      <alignment horizontal="left"/>
    </xf>
    <xf numFmtId="49" fontId="24" fillId="0" borderId="14" xfId="38" applyNumberFormat="1" applyFont="1" applyBorder="1" applyAlignment="1">
      <alignment horizontal="center"/>
    </xf>
    <xf numFmtId="15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5" fillId="0" borderId="29" xfId="0" applyFont="1" applyBorder="1" applyAlignment="1">
      <alignment/>
    </xf>
    <xf numFmtId="15" fontId="0" fillId="0" borderId="22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17" fillId="0" borderId="0" xfId="0" applyNumberFormat="1" applyFont="1" applyBorder="1" applyAlignment="1">
      <alignment/>
    </xf>
    <xf numFmtId="4" fontId="17" fillId="0" borderId="22" xfId="0" applyNumberFormat="1" applyFont="1" applyBorder="1" applyAlignment="1">
      <alignment/>
    </xf>
    <xf numFmtId="15" fontId="8" fillId="0" borderId="28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13" fillId="0" borderId="0" xfId="38" applyFont="1" applyBorder="1" applyAlignment="1">
      <alignment/>
    </xf>
    <xf numFmtId="0" fontId="24" fillId="0" borderId="15" xfId="0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43" fontId="24" fillId="0" borderId="9" xfId="38" applyFont="1" applyBorder="1" applyAlignment="1">
      <alignment/>
    </xf>
    <xf numFmtId="43" fontId="24" fillId="0" borderId="9" xfId="38" applyFont="1" applyBorder="1" applyAlignment="1">
      <alignment horizontal="center"/>
    </xf>
    <xf numFmtId="43" fontId="8" fillId="0" borderId="45" xfId="38" applyFont="1" applyBorder="1" applyAlignment="1">
      <alignment/>
    </xf>
    <xf numFmtId="0" fontId="50" fillId="0" borderId="14" xfId="0" applyFont="1" applyBorder="1" applyAlignment="1">
      <alignment horizontal="left"/>
    </xf>
    <xf numFmtId="4" fontId="18" fillId="0" borderId="12" xfId="0" applyNumberFormat="1" applyFont="1" applyBorder="1" applyAlignment="1">
      <alignment horizontal="right"/>
    </xf>
    <xf numFmtId="15" fontId="17" fillId="0" borderId="28" xfId="0" applyNumberFormat="1" applyFont="1" applyBorder="1" applyAlignment="1">
      <alignment/>
    </xf>
    <xf numFmtId="0" fontId="51" fillId="0" borderId="22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17" xfId="0" applyFont="1" applyBorder="1" applyAlignment="1">
      <alignment/>
    </xf>
    <xf numFmtId="0" fontId="51" fillId="0" borderId="29" xfId="0" applyFont="1" applyBorder="1" applyAlignment="1">
      <alignment/>
    </xf>
    <xf numFmtId="15" fontId="17" fillId="0" borderId="22" xfId="0" applyNumberFormat="1" applyFont="1" applyBorder="1" applyAlignment="1">
      <alignment/>
    </xf>
    <xf numFmtId="4" fontId="17" fillId="0" borderId="29" xfId="0" applyNumberFormat="1" applyFont="1" applyBorder="1" applyAlignment="1">
      <alignment/>
    </xf>
    <xf numFmtId="15" fontId="17" fillId="0" borderId="28" xfId="0" applyNumberFormat="1" applyFont="1" applyBorder="1" applyAlignment="1">
      <alignment horizontal="right"/>
    </xf>
    <xf numFmtId="15" fontId="17" fillId="0" borderId="36" xfId="0" applyNumberFormat="1" applyFont="1" applyBorder="1" applyAlignment="1">
      <alignment/>
    </xf>
    <xf numFmtId="0" fontId="17" fillId="0" borderId="37" xfId="0" applyFont="1" applyBorder="1" applyAlignment="1">
      <alignment horizontal="center"/>
    </xf>
    <xf numFmtId="4" fontId="17" fillId="0" borderId="12" xfId="0" applyNumberFormat="1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12" xfId="0" applyFont="1" applyBorder="1" applyAlignment="1">
      <alignment/>
    </xf>
    <xf numFmtId="4" fontId="17" fillId="0" borderId="37" xfId="0" applyNumberFormat="1" applyFont="1" applyBorder="1" applyAlignment="1">
      <alignment/>
    </xf>
    <xf numFmtId="43" fontId="13" fillId="0" borderId="15" xfId="38" applyFont="1" applyBorder="1" applyAlignment="1">
      <alignment/>
    </xf>
    <xf numFmtId="0" fontId="0" fillId="0" borderId="9" xfId="0" applyBorder="1" applyAlignment="1">
      <alignment/>
    </xf>
    <xf numFmtId="0" fontId="0" fillId="0" borderId="19" xfId="0" applyBorder="1" applyAlignment="1">
      <alignment/>
    </xf>
    <xf numFmtId="43" fontId="52" fillId="0" borderId="11" xfId="38" applyFont="1" applyBorder="1" applyAlignment="1">
      <alignment horizontal="right"/>
    </xf>
    <xf numFmtId="43" fontId="17" fillId="0" borderId="0" xfId="38" applyFont="1" applyBorder="1" applyAlignment="1">
      <alignment/>
    </xf>
    <xf numFmtId="15" fontId="17" fillId="0" borderId="22" xfId="0" applyNumberFormat="1" applyFont="1" applyBorder="1" applyAlignment="1">
      <alignment horizontal="right"/>
    </xf>
    <xf numFmtId="15" fontId="17" fillId="0" borderId="15" xfId="0" applyNumberFormat="1" applyFont="1" applyBorder="1" applyAlignment="1">
      <alignment/>
    </xf>
    <xf numFmtId="43" fontId="24" fillId="0" borderId="11" xfId="38" applyFont="1" applyBorder="1" applyAlignment="1">
      <alignment horizontal="center"/>
    </xf>
    <xf numFmtId="43" fontId="8" fillId="0" borderId="15" xfId="38" applyFont="1" applyBorder="1" applyAlignment="1">
      <alignment horizontal="center"/>
    </xf>
    <xf numFmtId="0" fontId="0" fillId="0" borderId="48" xfId="0" applyBorder="1" applyAlignment="1">
      <alignment/>
    </xf>
    <xf numFmtId="49" fontId="24" fillId="0" borderId="33" xfId="38" applyNumberFormat="1" applyFont="1" applyBorder="1" applyAlignment="1">
      <alignment horizontal="center"/>
    </xf>
    <xf numFmtId="0" fontId="0" fillId="0" borderId="35" xfId="0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30" xfId="0" applyFont="1" applyBorder="1" applyAlignment="1">
      <alignment horizontal="center"/>
    </xf>
    <xf numFmtId="43" fontId="0" fillId="0" borderId="9" xfId="0" applyNumberFormat="1" applyBorder="1" applyAlignment="1">
      <alignment/>
    </xf>
    <xf numFmtId="43" fontId="8" fillId="0" borderId="0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9" xfId="0" applyFont="1" applyBorder="1" applyAlignment="1">
      <alignment/>
    </xf>
    <xf numFmtId="49" fontId="2" fillId="0" borderId="31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center"/>
    </xf>
    <xf numFmtId="43" fontId="14" fillId="0" borderId="12" xfId="38" applyFont="1" applyBorder="1" applyAlignment="1">
      <alignment/>
    </xf>
    <xf numFmtId="43" fontId="20" fillId="0" borderId="0" xfId="0" applyNumberFormat="1" applyFont="1" applyAlignment="1">
      <alignment/>
    </xf>
    <xf numFmtId="43" fontId="27" fillId="0" borderId="0" xfId="38" applyFont="1" applyBorder="1" applyAlignment="1">
      <alignment/>
    </xf>
    <xf numFmtId="43" fontId="23" fillId="0" borderId="0" xfId="38" applyFont="1" applyAlignment="1">
      <alignment/>
    </xf>
    <xf numFmtId="0" fontId="11" fillId="0" borderId="22" xfId="0" applyFont="1" applyBorder="1" applyAlignment="1">
      <alignment/>
    </xf>
    <xf numFmtId="43" fontId="10" fillId="0" borderId="0" xfId="38" applyFont="1" applyBorder="1" applyAlignment="1">
      <alignment/>
    </xf>
    <xf numFmtId="43" fontId="27" fillId="0" borderId="15" xfId="38" applyFont="1" applyBorder="1" applyAlignment="1">
      <alignment/>
    </xf>
    <xf numFmtId="43" fontId="24" fillId="0" borderId="19" xfId="38" applyFont="1" applyBorder="1" applyAlignment="1">
      <alignment/>
    </xf>
    <xf numFmtId="43" fontId="10" fillId="0" borderId="15" xfId="38" applyFont="1" applyBorder="1" applyAlignment="1">
      <alignment/>
    </xf>
    <xf numFmtId="43" fontId="27" fillId="0" borderId="19" xfId="38" applyFont="1" applyBorder="1" applyAlignment="1">
      <alignment/>
    </xf>
    <xf numFmtId="43" fontId="10" fillId="0" borderId="19" xfId="38" applyFont="1" applyBorder="1" applyAlignment="1">
      <alignment/>
    </xf>
    <xf numFmtId="43" fontId="7" fillId="0" borderId="19" xfId="38" applyFont="1" applyBorder="1" applyAlignment="1">
      <alignment/>
    </xf>
    <xf numFmtId="0" fontId="24" fillId="0" borderId="22" xfId="0" applyFont="1" applyBorder="1" applyAlignment="1">
      <alignment horizontal="left"/>
    </xf>
    <xf numFmtId="43" fontId="53" fillId="0" borderId="22" xfId="38" applyFont="1" applyBorder="1" applyAlignment="1">
      <alignment/>
    </xf>
    <xf numFmtId="43" fontId="53" fillId="0" borderId="29" xfId="38" applyFont="1" applyBorder="1" applyAlignment="1">
      <alignment/>
    </xf>
    <xf numFmtId="0" fontId="7" fillId="0" borderId="19" xfId="0" applyFont="1" applyBorder="1" applyAlignment="1">
      <alignment/>
    </xf>
    <xf numFmtId="0" fontId="55" fillId="0" borderId="0" xfId="0" applyFont="1" applyAlignment="1">
      <alignment/>
    </xf>
    <xf numFmtId="0" fontId="55" fillId="0" borderId="9" xfId="0" applyFont="1" applyBorder="1" applyAlignment="1">
      <alignment/>
    </xf>
    <xf numFmtId="0" fontId="55" fillId="0" borderId="9" xfId="0" applyFont="1" applyBorder="1" applyAlignment="1">
      <alignment horizontal="center"/>
    </xf>
    <xf numFmtId="43" fontId="55" fillId="0" borderId="21" xfId="38" applyFont="1" applyBorder="1" applyAlignment="1">
      <alignment/>
    </xf>
    <xf numFmtId="43" fontId="55" fillId="0" borderId="14" xfId="38" applyFont="1" applyBorder="1" applyAlignment="1">
      <alignment/>
    </xf>
    <xf numFmtId="43" fontId="55" fillId="0" borderId="22" xfId="38" applyFont="1" applyBorder="1" applyAlignment="1">
      <alignment/>
    </xf>
    <xf numFmtId="43" fontId="55" fillId="0" borderId="26" xfId="38" applyFont="1" applyBorder="1" applyAlignment="1">
      <alignment/>
    </xf>
    <xf numFmtId="43" fontId="55" fillId="0" borderId="9" xfId="38" applyFont="1" applyBorder="1" applyAlignment="1">
      <alignment/>
    </xf>
    <xf numFmtId="43" fontId="55" fillId="0" borderId="11" xfId="38" applyFont="1" applyBorder="1" applyAlignment="1">
      <alignment/>
    </xf>
    <xf numFmtId="0" fontId="56" fillId="0" borderId="22" xfId="0" applyFont="1" applyBorder="1" applyAlignment="1">
      <alignment horizontal="left"/>
    </xf>
    <xf numFmtId="0" fontId="56" fillId="0" borderId="11" xfId="0" applyFont="1" applyBorder="1" applyAlignment="1">
      <alignment horizontal="left"/>
    </xf>
    <xf numFmtId="0" fontId="56" fillId="0" borderId="14" xfId="0" applyFont="1" applyBorder="1" applyAlignment="1">
      <alignment horizontal="left"/>
    </xf>
    <xf numFmtId="0" fontId="56" fillId="0" borderId="26" xfId="0" applyFont="1" applyBorder="1" applyAlignment="1">
      <alignment horizontal="left"/>
    </xf>
    <xf numFmtId="0" fontId="57" fillId="0" borderId="11" xfId="0" applyFont="1" applyBorder="1" applyAlignment="1">
      <alignment horizontal="left"/>
    </xf>
    <xf numFmtId="0" fontId="57" fillId="0" borderId="14" xfId="0" applyFont="1" applyBorder="1" applyAlignment="1">
      <alignment horizontal="left"/>
    </xf>
    <xf numFmtId="43" fontId="19" fillId="0" borderId="22" xfId="38" applyFont="1" applyBorder="1" applyAlignment="1">
      <alignment/>
    </xf>
    <xf numFmtId="0" fontId="0" fillId="0" borderId="31" xfId="0" applyBorder="1" applyAlignment="1">
      <alignment/>
    </xf>
    <xf numFmtId="0" fontId="17" fillId="0" borderId="41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56" fillId="0" borderId="49" xfId="0" applyFont="1" applyBorder="1" applyAlignment="1">
      <alignment horizontal="left"/>
    </xf>
    <xf numFmtId="0" fontId="56" fillId="0" borderId="50" xfId="0" applyFont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58" fillId="0" borderId="11" xfId="0" applyFont="1" applyBorder="1" applyAlignment="1">
      <alignment horizontal="left"/>
    </xf>
    <xf numFmtId="43" fontId="0" fillId="0" borderId="0" xfId="38" applyAlignment="1">
      <alignment/>
    </xf>
    <xf numFmtId="43" fontId="7" fillId="0" borderId="39" xfId="38" applyFont="1" applyBorder="1" applyAlignment="1">
      <alignment horizontal="right"/>
    </xf>
    <xf numFmtId="43" fontId="8" fillId="0" borderId="11" xfId="38" applyFont="1" applyBorder="1" applyAlignment="1">
      <alignment horizontal="right"/>
    </xf>
    <xf numFmtId="43" fontId="59" fillId="0" borderId="14" xfId="38" applyFont="1" applyBorder="1" applyAlignment="1">
      <alignment horizontal="center"/>
    </xf>
    <xf numFmtId="43" fontId="59" fillId="0" borderId="11" xfId="38" applyFont="1" applyBorder="1" applyAlignment="1">
      <alignment horizontal="center"/>
    </xf>
    <xf numFmtId="44" fontId="2" fillId="0" borderId="0" xfId="0" applyNumberFormat="1" applyFont="1" applyAlignment="1">
      <alignment/>
    </xf>
    <xf numFmtId="43" fontId="24" fillId="0" borderId="11" xfId="38" applyFont="1" applyBorder="1" applyAlignment="1">
      <alignment horizontal="right"/>
    </xf>
    <xf numFmtId="0" fontId="23" fillId="0" borderId="15" xfId="0" applyFont="1" applyBorder="1" applyAlignment="1">
      <alignment horizontal="center"/>
    </xf>
    <xf numFmtId="43" fontId="54" fillId="0" borderId="29" xfId="38" applyFont="1" applyBorder="1" applyAlignment="1">
      <alignment/>
    </xf>
    <xf numFmtId="0" fontId="10" fillId="0" borderId="22" xfId="0" applyFont="1" applyBorder="1" applyAlignment="1">
      <alignment/>
    </xf>
    <xf numFmtId="43" fontId="13" fillId="0" borderId="0" xfId="0" applyNumberFormat="1" applyFont="1" applyBorder="1" applyAlignment="1">
      <alignment horizontal="left"/>
    </xf>
    <xf numFmtId="43" fontId="47" fillId="0" borderId="29" xfId="38" applyFont="1" applyBorder="1" applyAlignment="1">
      <alignment/>
    </xf>
    <xf numFmtId="0" fontId="23" fillId="0" borderId="0" xfId="0" applyFont="1" applyBorder="1" applyAlignment="1">
      <alignment/>
    </xf>
    <xf numFmtId="0" fontId="0" fillId="0" borderId="51" xfId="0" applyBorder="1" applyAlignment="1">
      <alignment/>
    </xf>
    <xf numFmtId="43" fontId="23" fillId="0" borderId="0" xfId="38" applyFont="1" applyAlignment="1">
      <alignment horizontal="left"/>
    </xf>
    <xf numFmtId="43" fontId="8" fillId="0" borderId="29" xfId="38" applyFont="1" applyBorder="1" applyAlignment="1">
      <alignment horizontal="center"/>
    </xf>
    <xf numFmtId="43" fontId="8" fillId="0" borderId="26" xfId="38" applyFont="1" applyBorder="1" applyAlignment="1">
      <alignment horizontal="right"/>
    </xf>
    <xf numFmtId="0" fontId="8" fillId="0" borderId="41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43" fontId="9" fillId="0" borderId="14" xfId="38" applyFont="1" applyBorder="1" applyAlignment="1">
      <alignment/>
    </xf>
    <xf numFmtId="43" fontId="13" fillId="0" borderId="25" xfId="38" applyFont="1" applyBorder="1" applyAlignment="1">
      <alignment horizontal="center"/>
    </xf>
    <xf numFmtId="43" fontId="9" fillId="0" borderId="22" xfId="38" applyFont="1" applyBorder="1" applyAlignment="1">
      <alignment/>
    </xf>
    <xf numFmtId="17" fontId="8" fillId="0" borderId="0" xfId="38" applyNumberFormat="1" applyFont="1" applyBorder="1" applyAlignment="1">
      <alignment/>
    </xf>
    <xf numFmtId="43" fontId="7" fillId="0" borderId="22" xfId="0" applyNumberFormat="1" applyFont="1" applyBorder="1" applyAlignment="1">
      <alignment horizontal="center"/>
    </xf>
    <xf numFmtId="43" fontId="8" fillId="0" borderId="22" xfId="0" applyNumberFormat="1" applyFont="1" applyBorder="1" applyAlignment="1">
      <alignment horizontal="center"/>
    </xf>
    <xf numFmtId="43" fontId="13" fillId="0" borderId="22" xfId="0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8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7" fillId="0" borderId="3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3" fontId="7" fillId="0" borderId="0" xfId="38" applyFont="1" applyAlignment="1">
      <alignment horizontal="center"/>
    </xf>
    <xf numFmtId="43" fontId="7" fillId="0" borderId="23" xfId="38" applyFont="1" applyBorder="1" applyAlignment="1">
      <alignment horizontal="center"/>
    </xf>
    <xf numFmtId="43" fontId="7" fillId="0" borderId="25" xfId="38" applyFont="1" applyBorder="1" applyAlignment="1">
      <alignment horizontal="center"/>
    </xf>
    <xf numFmtId="43" fontId="8" fillId="0" borderId="0" xfId="38" applyFont="1" applyBorder="1" applyAlignment="1">
      <alignment horizontal="left"/>
    </xf>
    <xf numFmtId="0" fontId="8" fillId="0" borderId="0" xfId="0" applyFont="1" applyAlignment="1">
      <alignment horizontal="left"/>
    </xf>
    <xf numFmtId="43" fontId="7" fillId="0" borderId="10" xfId="38" applyFont="1" applyBorder="1" applyAlignment="1">
      <alignment horizontal="center" vertical="center"/>
    </xf>
    <xf numFmtId="43" fontId="7" fillId="0" borderId="22" xfId="38" applyFont="1" applyBorder="1" applyAlignment="1">
      <alignment horizontal="center" vertical="center"/>
    </xf>
    <xf numFmtId="43" fontId="7" fillId="0" borderId="15" xfId="38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จุดที่สุด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3:E38"/>
  <sheetViews>
    <sheetView view="pageBreakPreview" zoomScale="120" zoomScaleSheetLayoutView="120" zoomScalePageLayoutView="0" workbookViewId="0" topLeftCell="A1">
      <selection activeCell="D23" sqref="D23"/>
    </sheetView>
  </sheetViews>
  <sheetFormatPr defaultColWidth="9.140625" defaultRowHeight="21.75"/>
  <cols>
    <col min="1" max="1" width="46.8515625" style="10" customWidth="1"/>
    <col min="2" max="2" width="10.00390625" style="10" customWidth="1"/>
    <col min="3" max="3" width="20.00390625" style="10" customWidth="1"/>
    <col min="4" max="4" width="21.140625" style="10" customWidth="1"/>
    <col min="5" max="5" width="12.00390625" style="1" bestFit="1" customWidth="1"/>
    <col min="6" max="16384" width="9.140625" style="1" customWidth="1"/>
  </cols>
  <sheetData>
    <row r="3" spans="1:4" ht="21.75">
      <c r="A3" s="9" t="s">
        <v>245</v>
      </c>
      <c r="B3" s="9"/>
      <c r="C3" s="9"/>
      <c r="D3" s="151" t="s">
        <v>134</v>
      </c>
    </row>
    <row r="4" spans="1:4" ht="21.75">
      <c r="A4" s="9"/>
      <c r="B4" s="9"/>
      <c r="C4" s="9"/>
      <c r="D4" s="151" t="s">
        <v>135</v>
      </c>
    </row>
    <row r="5" spans="1:4" ht="21.75">
      <c r="A5" s="479" t="s">
        <v>297</v>
      </c>
      <c r="B5" s="479"/>
      <c r="C5" s="479"/>
      <c r="D5" s="479"/>
    </row>
    <row r="6" spans="1:4" ht="21.75">
      <c r="A6" s="9" t="s">
        <v>298</v>
      </c>
      <c r="B6" s="9"/>
      <c r="C6" s="131"/>
      <c r="D6" s="9"/>
    </row>
    <row r="7" spans="1:4" ht="21.75">
      <c r="A7" s="12" t="s">
        <v>247</v>
      </c>
      <c r="B7" s="12" t="s">
        <v>253</v>
      </c>
      <c r="C7" s="12" t="s">
        <v>248</v>
      </c>
      <c r="D7" s="12" t="s">
        <v>249</v>
      </c>
    </row>
    <row r="8" spans="1:4" ht="21.75">
      <c r="A8" s="19" t="s">
        <v>305</v>
      </c>
      <c r="B8" s="134" t="s">
        <v>371</v>
      </c>
      <c r="C8" s="20">
        <v>3243663.03</v>
      </c>
      <c r="D8" s="20"/>
    </row>
    <row r="9" spans="1:4" ht="21.75">
      <c r="A9" s="98" t="s">
        <v>152</v>
      </c>
      <c r="B9" s="37" t="s">
        <v>488</v>
      </c>
      <c r="C9" s="38">
        <v>0</v>
      </c>
      <c r="D9" s="38"/>
    </row>
    <row r="10" spans="1:4" ht="21.75">
      <c r="A10" s="21" t="s">
        <v>336</v>
      </c>
      <c r="B10" s="37" t="s">
        <v>488</v>
      </c>
      <c r="C10" s="67">
        <v>101130.97</v>
      </c>
      <c r="D10" s="38"/>
    </row>
    <row r="11" spans="1:4" ht="21.75">
      <c r="A11" s="21" t="s">
        <v>92</v>
      </c>
      <c r="B11" s="37" t="s">
        <v>488</v>
      </c>
      <c r="C11" s="67">
        <v>0</v>
      </c>
      <c r="D11" s="38"/>
    </row>
    <row r="12" spans="1:4" ht="21.75">
      <c r="A12" s="21" t="s">
        <v>337</v>
      </c>
      <c r="B12" s="22" t="s">
        <v>489</v>
      </c>
      <c r="C12" s="25" t="s">
        <v>481</v>
      </c>
      <c r="D12" s="23"/>
    </row>
    <row r="13" spans="1:4" ht="21.75">
      <c r="A13" s="98" t="s">
        <v>344</v>
      </c>
      <c r="B13" s="238">
        <v>412210</v>
      </c>
      <c r="C13" s="25">
        <v>606.65</v>
      </c>
      <c r="D13" s="23"/>
    </row>
    <row r="14" spans="1:4" ht="21.75">
      <c r="A14" s="21" t="s">
        <v>418</v>
      </c>
      <c r="B14" s="24">
        <v>400000</v>
      </c>
      <c r="C14" s="23"/>
      <c r="D14" s="23">
        <v>2633603.77</v>
      </c>
    </row>
    <row r="15" spans="1:4" ht="21.75">
      <c r="A15" s="21" t="s">
        <v>94</v>
      </c>
      <c r="B15" s="24">
        <v>230108</v>
      </c>
      <c r="C15" s="23"/>
      <c r="D15" s="25">
        <v>35635</v>
      </c>
    </row>
    <row r="16" spans="1:4" ht="21.75">
      <c r="A16" s="21" t="s">
        <v>236</v>
      </c>
      <c r="B16" s="24">
        <v>230105</v>
      </c>
      <c r="C16" s="23"/>
      <c r="D16" s="23">
        <v>240.48</v>
      </c>
    </row>
    <row r="17" spans="1:4" ht="21.75">
      <c r="A17" s="21" t="s">
        <v>322</v>
      </c>
      <c r="B17" s="24">
        <v>230199</v>
      </c>
      <c r="C17" s="23"/>
      <c r="D17" s="25">
        <v>0</v>
      </c>
    </row>
    <row r="18" spans="1:4" ht="21.75">
      <c r="A18" s="21" t="s">
        <v>461</v>
      </c>
      <c r="B18" s="24">
        <v>230199</v>
      </c>
      <c r="C18" s="23"/>
      <c r="D18" s="25"/>
    </row>
    <row r="19" spans="1:4" ht="21.75">
      <c r="A19" s="21" t="s">
        <v>122</v>
      </c>
      <c r="B19" s="24">
        <v>230199</v>
      </c>
      <c r="C19" s="23"/>
      <c r="D19" s="25"/>
    </row>
    <row r="20" spans="1:4" ht="21.75">
      <c r="A20" s="21" t="s">
        <v>126</v>
      </c>
      <c r="B20" s="24"/>
      <c r="C20" s="23"/>
      <c r="D20" s="25"/>
    </row>
    <row r="21" spans="1:4" ht="21.75">
      <c r="A21" s="21" t="s">
        <v>127</v>
      </c>
      <c r="B21" s="22" t="s">
        <v>373</v>
      </c>
      <c r="C21" s="23"/>
      <c r="D21" s="13">
        <v>240</v>
      </c>
    </row>
    <row r="22" spans="1:4" ht="21.75">
      <c r="A22" s="21" t="s">
        <v>553</v>
      </c>
      <c r="B22" s="22" t="s">
        <v>327</v>
      </c>
      <c r="C22" s="23"/>
      <c r="D22" s="13">
        <v>117100</v>
      </c>
    </row>
    <row r="23" spans="1:4" ht="21.75">
      <c r="A23" s="21" t="s">
        <v>235</v>
      </c>
      <c r="B23" s="22" t="s">
        <v>374</v>
      </c>
      <c r="C23" s="23"/>
      <c r="D23" s="23">
        <v>336733.74</v>
      </c>
    </row>
    <row r="24" spans="1:4" ht="21.75">
      <c r="A24" s="21" t="s">
        <v>306</v>
      </c>
      <c r="B24" s="22" t="s">
        <v>375</v>
      </c>
      <c r="C24" s="23"/>
      <c r="D24" s="23">
        <v>4153.66</v>
      </c>
    </row>
    <row r="25" spans="1:4" ht="21.75">
      <c r="A25" s="21" t="s">
        <v>169</v>
      </c>
      <c r="B25" s="22" t="s">
        <v>376</v>
      </c>
      <c r="C25" s="23"/>
      <c r="D25" s="23">
        <v>217694</v>
      </c>
    </row>
    <row r="26" spans="1:4" ht="21.75">
      <c r="A26" s="21" t="s">
        <v>233</v>
      </c>
      <c r="B26" s="24">
        <v>300000</v>
      </c>
      <c r="C26" s="23"/>
      <c r="D26" s="25"/>
    </row>
    <row r="27" spans="1:4" ht="21.75">
      <c r="A27" s="21" t="s">
        <v>234</v>
      </c>
      <c r="B27" s="22" t="s">
        <v>372</v>
      </c>
      <c r="C27" s="23"/>
      <c r="D27" s="23"/>
    </row>
    <row r="28" spans="1:4" ht="21.75">
      <c r="A28" s="21" t="s">
        <v>125</v>
      </c>
      <c r="B28" s="132"/>
      <c r="C28" s="23"/>
      <c r="D28" s="23"/>
    </row>
    <row r="29" spans="1:4" ht="21.75">
      <c r="A29" s="21" t="s">
        <v>80</v>
      </c>
      <c r="B29" s="132"/>
      <c r="C29" s="23"/>
      <c r="D29" s="96"/>
    </row>
    <row r="30" spans="1:4" ht="21.75">
      <c r="A30" s="21" t="s">
        <v>93</v>
      </c>
      <c r="B30" s="24"/>
      <c r="C30" s="23"/>
      <c r="D30" s="23"/>
    </row>
    <row r="31" spans="1:4" ht="21.75">
      <c r="A31" s="252" t="s">
        <v>5</v>
      </c>
      <c r="B31" s="397"/>
      <c r="C31" s="29">
        <v>0</v>
      </c>
      <c r="D31" s="68"/>
    </row>
    <row r="32" spans="1:5" ht="21.75">
      <c r="A32" s="30"/>
      <c r="B32" s="398"/>
      <c r="C32" s="31">
        <f>SUM(C8:C31)</f>
        <v>3345400.65</v>
      </c>
      <c r="D32" s="31">
        <f>SUM(D12:D31)</f>
        <v>3345400.6500000004</v>
      </c>
      <c r="E32" s="343">
        <f>C32-D32</f>
        <v>0</v>
      </c>
    </row>
    <row r="33" spans="1:4" ht="21.75">
      <c r="A33" s="32" t="s">
        <v>136</v>
      </c>
      <c r="B33" s="33"/>
      <c r="C33" s="33"/>
      <c r="D33" s="265"/>
    </row>
    <row r="34" spans="1:4" ht="21.75">
      <c r="A34" s="34"/>
      <c r="B34" s="35"/>
      <c r="C34" s="35"/>
      <c r="D34" s="36"/>
    </row>
    <row r="36" ht="27.75" customHeight="1">
      <c r="A36" s="10" t="s">
        <v>319</v>
      </c>
    </row>
    <row r="37" ht="27.75" customHeight="1">
      <c r="A37" s="10" t="s">
        <v>317</v>
      </c>
    </row>
    <row r="38" ht="27.75" customHeight="1">
      <c r="A38" s="10" t="s">
        <v>318</v>
      </c>
    </row>
  </sheetData>
  <sheetProtection/>
  <mergeCells count="1">
    <mergeCell ref="A5:D5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2:E107"/>
  <sheetViews>
    <sheetView view="pageBreakPreview" zoomScaleSheetLayoutView="100" zoomScalePageLayoutView="0" workbookViewId="0" topLeftCell="A43">
      <selection activeCell="E23" sqref="E23"/>
    </sheetView>
  </sheetViews>
  <sheetFormatPr defaultColWidth="9.140625" defaultRowHeight="21.75"/>
  <cols>
    <col min="1" max="1" width="59.140625" style="0" customWidth="1"/>
    <col min="2" max="2" width="12.140625" style="0" customWidth="1"/>
    <col min="3" max="3" width="17.421875" style="0" customWidth="1"/>
    <col min="4" max="4" width="18.28125" style="0" customWidth="1"/>
    <col min="5" max="5" width="24.140625" style="0" customWidth="1"/>
  </cols>
  <sheetData>
    <row r="2" spans="1:4" ht="21.75">
      <c r="A2" s="475" t="s">
        <v>245</v>
      </c>
      <c r="B2" s="475"/>
      <c r="C2" s="475"/>
      <c r="D2" s="475"/>
    </row>
    <row r="3" spans="1:4" ht="21.75">
      <c r="A3" s="475" t="s">
        <v>246</v>
      </c>
      <c r="B3" s="475"/>
      <c r="C3" s="475"/>
      <c r="D3" s="475"/>
    </row>
    <row r="4" spans="1:4" ht="21.75">
      <c r="A4" s="476" t="s">
        <v>574</v>
      </c>
      <c r="B4" s="476"/>
      <c r="C4" s="476"/>
      <c r="D4" s="476"/>
    </row>
    <row r="5" spans="1:4" ht="21.75">
      <c r="A5" s="11" t="s">
        <v>247</v>
      </c>
      <c r="B5" s="56" t="s">
        <v>253</v>
      </c>
      <c r="C5" s="11" t="s">
        <v>248</v>
      </c>
      <c r="D5" s="11" t="s">
        <v>249</v>
      </c>
    </row>
    <row r="6" spans="1:5" ht="21.75">
      <c r="A6" s="21" t="s">
        <v>349</v>
      </c>
      <c r="B6" s="22" t="s">
        <v>371</v>
      </c>
      <c r="C6" s="23">
        <f>12675230.4+3243663.03-6500798.36</f>
        <v>9418095.07</v>
      </c>
      <c r="D6" s="23"/>
      <c r="E6" s="144">
        <f>C6+C7+C8+C9+C10</f>
        <v>129474168.41000001</v>
      </c>
    </row>
    <row r="7" spans="1:4" ht="21.75">
      <c r="A7" s="21" t="s">
        <v>350</v>
      </c>
      <c r="B7" s="22" t="s">
        <v>320</v>
      </c>
      <c r="C7" s="251">
        <f>26812854.52</f>
        <v>26812854.52</v>
      </c>
      <c r="D7" s="23"/>
    </row>
    <row r="8" spans="1:4" ht="21.75">
      <c r="A8" s="21" t="s">
        <v>351</v>
      </c>
      <c r="B8" s="22" t="s">
        <v>320</v>
      </c>
      <c r="C8" s="251">
        <f>1069841.27+101130.97</f>
        <v>1170972.24</v>
      </c>
      <c r="D8" s="23"/>
    </row>
    <row r="9" spans="1:4" ht="21.75">
      <c r="A9" s="21" t="s">
        <v>356</v>
      </c>
      <c r="B9" s="22" t="s">
        <v>320</v>
      </c>
      <c r="C9" s="251">
        <f>81994109.59</f>
        <v>81994109.59</v>
      </c>
      <c r="D9" s="21"/>
    </row>
    <row r="10" spans="1:4" ht="21.75">
      <c r="A10" s="21" t="s">
        <v>325</v>
      </c>
      <c r="B10" s="22" t="s">
        <v>371</v>
      </c>
      <c r="C10" s="251">
        <f>10078136.99</f>
        <v>10078136.99</v>
      </c>
      <c r="D10" s="21"/>
    </row>
    <row r="11" spans="1:4" ht="21.75">
      <c r="A11" s="21" t="s">
        <v>357</v>
      </c>
      <c r="B11" s="22" t="s">
        <v>348</v>
      </c>
      <c r="C11" s="251">
        <f>13080206.15+2841302.84</f>
        <v>15921508.99</v>
      </c>
      <c r="D11" s="21"/>
    </row>
    <row r="12" spans="1:4" ht="21.75">
      <c r="A12" s="21" t="s">
        <v>358</v>
      </c>
      <c r="B12" s="22" t="s">
        <v>374</v>
      </c>
      <c r="C12" s="251">
        <f>2788228.33-336733.74</f>
        <v>2451494.59</v>
      </c>
      <c r="D12" s="21"/>
    </row>
    <row r="13" spans="1:4" ht="21.75">
      <c r="A13" s="21" t="s">
        <v>359</v>
      </c>
      <c r="B13" s="22" t="s">
        <v>375</v>
      </c>
      <c r="C13" s="251">
        <f>23676.65-4153.66</f>
        <v>19522.99</v>
      </c>
      <c r="D13" s="21"/>
    </row>
    <row r="14" spans="1:4" ht="21.75">
      <c r="A14" s="21" t="s">
        <v>360</v>
      </c>
      <c r="B14" s="295" t="s">
        <v>328</v>
      </c>
      <c r="C14" s="251">
        <f>416000-217694</f>
        <v>198306</v>
      </c>
      <c r="D14" s="21"/>
    </row>
    <row r="15" spans="1:4" ht="21.75">
      <c r="A15" s="145" t="s">
        <v>0</v>
      </c>
      <c r="B15" s="392">
        <v>110605</v>
      </c>
      <c r="C15" s="251">
        <v>19678</v>
      </c>
      <c r="D15" s="21"/>
    </row>
    <row r="16" spans="1:4" ht="21.75">
      <c r="A16" s="393" t="s">
        <v>1</v>
      </c>
      <c r="B16" s="394">
        <v>110606</v>
      </c>
      <c r="C16" s="251">
        <v>1289200</v>
      </c>
      <c r="D16" s="21"/>
    </row>
    <row r="17" spans="1:4" ht="21.75">
      <c r="A17" s="21" t="s">
        <v>339</v>
      </c>
      <c r="B17" s="22" t="s">
        <v>95</v>
      </c>
      <c r="C17" s="23">
        <v>50287000</v>
      </c>
      <c r="D17" s="21"/>
    </row>
    <row r="18" spans="1:4" ht="21.75">
      <c r="A18" s="23" t="s">
        <v>259</v>
      </c>
      <c r="B18" s="72" t="s">
        <v>377</v>
      </c>
      <c r="C18" s="23">
        <f>'รับ-จ่ายเงินสด โอ๋  6'!B45</f>
        <v>584683.15</v>
      </c>
      <c r="D18" s="21"/>
    </row>
    <row r="19" spans="1:4" ht="21.75">
      <c r="A19" s="23" t="s">
        <v>549</v>
      </c>
      <c r="B19" s="72" t="s">
        <v>453</v>
      </c>
      <c r="C19" s="23">
        <f>'รับ-จ่ายเงินสด โอ๋  6'!B46</f>
        <v>224500</v>
      </c>
      <c r="D19" s="21"/>
    </row>
    <row r="20" spans="1:4" ht="21.75">
      <c r="A20" s="23" t="s">
        <v>550</v>
      </c>
      <c r="B20" s="72" t="s">
        <v>321</v>
      </c>
      <c r="C20" s="23">
        <f>'รับ-จ่ายเงินสด โอ๋  6'!B47</f>
        <v>2466194</v>
      </c>
      <c r="D20" s="21"/>
    </row>
    <row r="21" spans="1:4" ht="21.75">
      <c r="A21" s="23" t="s">
        <v>256</v>
      </c>
      <c r="B21" s="72" t="s">
        <v>378</v>
      </c>
      <c r="C21" s="23">
        <f>'รับ-จ่ายเงินสด โอ๋  6'!B48</f>
        <v>78866.67</v>
      </c>
      <c r="D21" s="21"/>
    </row>
    <row r="22" spans="1:4" ht="21.75">
      <c r="A22" s="23" t="s">
        <v>257</v>
      </c>
      <c r="B22" s="72" t="s">
        <v>379</v>
      </c>
      <c r="C22" s="23">
        <f>'รับ-จ่ายเงินสด โอ๋  6'!B49</f>
        <v>98454</v>
      </c>
      <c r="D22" s="21"/>
    </row>
    <row r="23" spans="1:4" ht="21.75">
      <c r="A23" s="23" t="s">
        <v>258</v>
      </c>
      <c r="B23" s="72" t="s">
        <v>380</v>
      </c>
      <c r="C23" s="23">
        <f>'รับ-จ่ายเงินสด โอ๋  6'!B50</f>
        <v>105915</v>
      </c>
      <c r="D23" s="21"/>
    </row>
    <row r="24" spans="1:4" ht="21.75">
      <c r="A24" s="23" t="s">
        <v>260</v>
      </c>
      <c r="B24" s="72" t="s">
        <v>381</v>
      </c>
      <c r="C24" s="23">
        <f>'รับ-จ่ายเงินสด โอ๋  6'!B51</f>
        <v>48808.46</v>
      </c>
      <c r="D24" s="21"/>
    </row>
    <row r="25" spans="1:4" ht="21.75">
      <c r="A25" s="23" t="s">
        <v>261</v>
      </c>
      <c r="B25" s="72" t="s">
        <v>382</v>
      </c>
      <c r="C25" s="23"/>
      <c r="D25" s="21"/>
    </row>
    <row r="26" spans="1:4" ht="21.75">
      <c r="A26" s="23" t="s">
        <v>262</v>
      </c>
      <c r="B26" s="72" t="s">
        <v>383</v>
      </c>
      <c r="C26" s="23"/>
      <c r="D26" s="21"/>
    </row>
    <row r="27" spans="1:4" ht="21.75">
      <c r="A27" s="23" t="s">
        <v>263</v>
      </c>
      <c r="B27" s="72" t="s">
        <v>454</v>
      </c>
      <c r="C27" s="23"/>
      <c r="D27" s="21"/>
    </row>
    <row r="28" spans="1:4" ht="21.75">
      <c r="A28" s="23" t="s">
        <v>203</v>
      </c>
      <c r="B28" s="226" t="s">
        <v>455</v>
      </c>
      <c r="C28" s="23"/>
      <c r="D28" s="21"/>
    </row>
    <row r="29" spans="1:4" ht="21.75">
      <c r="A29" s="21" t="s">
        <v>338</v>
      </c>
      <c r="B29" s="53" t="s">
        <v>96</v>
      </c>
      <c r="C29" s="96"/>
      <c r="D29" s="96">
        <f>29884604.66-389786</f>
        <v>29494818.66</v>
      </c>
    </row>
    <row r="30" spans="1:4" ht="21.75">
      <c r="A30" s="26" t="s">
        <v>340</v>
      </c>
      <c r="B30" s="50" t="s">
        <v>97</v>
      </c>
      <c r="C30" s="13"/>
      <c r="D30" s="13">
        <f>109564842.33-913100-144000</f>
        <v>108507742.33</v>
      </c>
    </row>
    <row r="31" spans="1:4" ht="21.75">
      <c r="A31" s="26" t="s">
        <v>341</v>
      </c>
      <c r="B31" s="22" t="s">
        <v>98</v>
      </c>
      <c r="C31" s="13"/>
      <c r="D31" s="23">
        <f>33941094.94</f>
        <v>33941094.94</v>
      </c>
    </row>
    <row r="32" spans="1:5" ht="21.75">
      <c r="A32" s="26" t="s">
        <v>342</v>
      </c>
      <c r="B32" s="22" t="s">
        <v>99</v>
      </c>
      <c r="C32" s="13"/>
      <c r="D32" s="96">
        <f>27230140.53</f>
        <v>27230140.53</v>
      </c>
      <c r="E32" s="144"/>
    </row>
    <row r="33" spans="1:5" ht="21.75">
      <c r="A33" s="26" t="s">
        <v>343</v>
      </c>
      <c r="B33" s="22" t="s">
        <v>101</v>
      </c>
      <c r="C33" s="23"/>
      <c r="D33" s="13">
        <v>2633603.77</v>
      </c>
      <c r="E33" s="144"/>
    </row>
    <row r="34" spans="1:4" ht="21.75">
      <c r="A34" s="26" t="s">
        <v>364</v>
      </c>
      <c r="B34" s="254" t="s">
        <v>102</v>
      </c>
      <c r="C34" s="13"/>
      <c r="D34" s="13">
        <v>1460900.03</v>
      </c>
    </row>
    <row r="35" spans="1:5" ht="28.5" customHeight="1" thickBot="1">
      <c r="A35" s="255"/>
      <c r="B35" s="256"/>
      <c r="C35" s="243">
        <f>SUM(C6:C34)</f>
        <v>203268300.26000002</v>
      </c>
      <c r="D35" s="243">
        <f>SUM(D6:D34)</f>
        <v>203268300.26000002</v>
      </c>
      <c r="E35" s="144">
        <f>C35-D35</f>
        <v>0</v>
      </c>
    </row>
    <row r="36" spans="1:4" ht="22.5" thickTop="1">
      <c r="A36" s="247"/>
      <c r="B36" s="253"/>
      <c r="C36" s="97"/>
      <c r="D36" s="97"/>
    </row>
    <row r="37" spans="1:4" ht="25.5" customHeight="1">
      <c r="A37" s="257" t="s">
        <v>242</v>
      </c>
      <c r="B37" s="257"/>
      <c r="C37" s="257"/>
      <c r="D37" s="257"/>
    </row>
    <row r="38" spans="1:4" ht="24.75" customHeight="1">
      <c r="A38" s="248" t="s">
        <v>577</v>
      </c>
      <c r="B38" s="257"/>
      <c r="C38" s="257"/>
      <c r="D38" s="258"/>
    </row>
    <row r="39" spans="1:4" ht="21.75">
      <c r="A39" s="14"/>
      <c r="B39" s="253"/>
      <c r="C39" s="18"/>
      <c r="D39" s="18"/>
    </row>
    <row r="40" spans="1:4" ht="21.75">
      <c r="A40" s="14"/>
      <c r="B40" s="253"/>
      <c r="C40" s="18"/>
      <c r="D40" s="18"/>
    </row>
    <row r="41" spans="1:4" ht="21.75">
      <c r="A41" s="14"/>
      <c r="B41" s="253"/>
      <c r="C41" s="18"/>
      <c r="D41" s="18"/>
    </row>
    <row r="42" spans="1:4" ht="21.75">
      <c r="A42" s="14"/>
      <c r="B42" s="253"/>
      <c r="C42" s="18"/>
      <c r="D42" s="18"/>
    </row>
    <row r="43" spans="1:4" ht="21.75">
      <c r="A43" s="14"/>
      <c r="B43" s="253"/>
      <c r="C43" s="18"/>
      <c r="D43" s="18"/>
    </row>
    <row r="44" spans="1:4" ht="21.75">
      <c r="A44" s="14"/>
      <c r="B44" s="253"/>
      <c r="C44" s="18"/>
      <c r="D44" s="18"/>
    </row>
    <row r="45" spans="1:4" ht="21.75">
      <c r="A45" s="14"/>
      <c r="B45" s="253"/>
      <c r="C45" s="18"/>
      <c r="D45" s="18"/>
    </row>
    <row r="46" spans="1:4" ht="21.75">
      <c r="A46" s="14"/>
      <c r="B46" s="253"/>
      <c r="C46" s="18"/>
      <c r="D46" s="18"/>
    </row>
    <row r="47" spans="1:4" ht="21.75">
      <c r="A47" s="14"/>
      <c r="B47" s="253"/>
      <c r="C47" s="18"/>
      <c r="D47" s="18"/>
    </row>
    <row r="48" spans="1:4" ht="21.75">
      <c r="A48" s="14"/>
      <c r="B48" s="253"/>
      <c r="C48" s="18"/>
      <c r="D48" s="18"/>
    </row>
    <row r="49" spans="1:4" ht="21.75">
      <c r="A49" s="14"/>
      <c r="B49" s="253"/>
      <c r="C49" s="18"/>
      <c r="D49" s="18"/>
    </row>
    <row r="50" spans="1:4" ht="21.75">
      <c r="A50" s="14"/>
      <c r="B50" s="253"/>
      <c r="C50" s="18"/>
      <c r="D50" s="18"/>
    </row>
    <row r="51" spans="1:4" ht="21.75">
      <c r="A51" s="14"/>
      <c r="B51" s="253"/>
      <c r="C51" s="18"/>
      <c r="D51" s="18"/>
    </row>
    <row r="52" spans="1:5" ht="21.75">
      <c r="A52" s="247"/>
      <c r="B52" s="253"/>
      <c r="C52" s="97"/>
      <c r="D52" s="97"/>
      <c r="E52" s="345"/>
    </row>
    <row r="53" spans="1:4" ht="21.75">
      <c r="A53" s="247"/>
      <c r="B53" s="253"/>
      <c r="C53" s="97"/>
      <c r="D53" s="97"/>
    </row>
    <row r="54" spans="1:4" ht="24.75" customHeight="1">
      <c r="A54" s="356"/>
      <c r="B54" s="356"/>
      <c r="C54" s="356"/>
      <c r="D54" s="356"/>
    </row>
    <row r="55" spans="1:4" ht="27" customHeight="1">
      <c r="A55" s="471"/>
      <c r="B55" s="356"/>
      <c r="C55" s="356"/>
      <c r="D55" s="473"/>
    </row>
    <row r="56" spans="1:4" ht="21.75">
      <c r="A56" s="168"/>
      <c r="B56" s="168"/>
      <c r="C56" s="168"/>
      <c r="D56" s="168"/>
    </row>
    <row r="81" spans="1:4" ht="21.75">
      <c r="A81" s="333" t="s">
        <v>76</v>
      </c>
      <c r="B81" s="295"/>
      <c r="C81" s="251"/>
      <c r="D81" s="21"/>
    </row>
    <row r="82" spans="1:5" ht="21.75">
      <c r="A82" s="333" t="s">
        <v>75</v>
      </c>
      <c r="B82" s="295"/>
      <c r="C82" s="251"/>
      <c r="D82" s="21"/>
      <c r="E82" s="168"/>
    </row>
    <row r="83" spans="1:5" ht="21.75">
      <c r="A83" s="333" t="s">
        <v>77</v>
      </c>
      <c r="B83" s="295"/>
      <c r="C83" s="251"/>
      <c r="D83" s="21"/>
      <c r="E83" s="168"/>
    </row>
    <row r="84" spans="1:5" ht="21.75">
      <c r="A84" s="334" t="s">
        <v>91</v>
      </c>
      <c r="B84" s="295"/>
      <c r="C84" s="251"/>
      <c r="D84" s="21"/>
      <c r="E84" s="168"/>
    </row>
    <row r="85" spans="1:5" ht="21.75">
      <c r="A85" s="334" t="s">
        <v>74</v>
      </c>
      <c r="B85" s="22"/>
      <c r="C85" s="251"/>
      <c r="D85" s="21"/>
      <c r="E85" s="168"/>
    </row>
    <row r="86" spans="1:5" ht="21.75">
      <c r="A86" s="334" t="s">
        <v>88</v>
      </c>
      <c r="B86" s="22"/>
      <c r="C86" s="251"/>
      <c r="D86" s="21"/>
      <c r="E86" s="168"/>
    </row>
    <row r="87" spans="1:5" ht="21.75">
      <c r="A87" s="334" t="s">
        <v>89</v>
      </c>
      <c r="B87" s="22"/>
      <c r="C87" s="251"/>
      <c r="D87" s="21"/>
      <c r="E87" s="168"/>
    </row>
    <row r="88" spans="1:5" ht="21.75">
      <c r="A88" s="334" t="s">
        <v>78</v>
      </c>
      <c r="B88" s="22"/>
      <c r="C88" s="251"/>
      <c r="D88" s="21"/>
      <c r="E88" s="168"/>
    </row>
    <row r="89" spans="1:5" ht="21.75">
      <c r="A89" s="334" t="s">
        <v>90</v>
      </c>
      <c r="B89" s="22"/>
      <c r="C89" s="251"/>
      <c r="D89" s="21"/>
      <c r="E89" s="168"/>
    </row>
    <row r="90" spans="1:5" ht="21.75">
      <c r="A90" s="334" t="s">
        <v>137</v>
      </c>
      <c r="B90" s="22"/>
      <c r="C90" s="251"/>
      <c r="D90" s="21"/>
      <c r="E90" s="168"/>
    </row>
    <row r="91" spans="1:5" ht="21.75">
      <c r="A91" s="252"/>
      <c r="B91" s="240"/>
      <c r="C91" s="68"/>
      <c r="D91" s="68"/>
      <c r="E91" s="168"/>
    </row>
    <row r="92" spans="1:5" ht="21.75">
      <c r="A92" s="14"/>
      <c r="B92" s="253"/>
      <c r="C92" s="18"/>
      <c r="D92" s="14"/>
      <c r="E92" s="168"/>
    </row>
    <row r="93" spans="1:5" ht="21.75">
      <c r="A93" s="14"/>
      <c r="B93" s="253"/>
      <c r="C93" s="18"/>
      <c r="D93" s="14"/>
      <c r="E93" s="168"/>
    </row>
    <row r="94" spans="1:5" ht="21.75">
      <c r="A94" s="14"/>
      <c r="B94" s="253"/>
      <c r="C94" s="18"/>
      <c r="D94" s="14"/>
      <c r="E94" s="168"/>
    </row>
    <row r="95" spans="1:5" ht="21.75">
      <c r="A95" s="14"/>
      <c r="B95" s="253"/>
      <c r="C95" s="18"/>
      <c r="D95" s="18"/>
      <c r="E95" s="168"/>
    </row>
    <row r="96" spans="1:5" ht="21.75">
      <c r="A96" s="14"/>
      <c r="B96" s="253"/>
      <c r="C96" s="18"/>
      <c r="D96" s="18"/>
      <c r="E96" s="168"/>
    </row>
    <row r="97" spans="1:5" ht="21.75">
      <c r="A97" s="14"/>
      <c r="B97" s="253"/>
      <c r="C97" s="18"/>
      <c r="D97" s="18"/>
      <c r="E97" s="168"/>
    </row>
    <row r="98" spans="1:5" ht="21.75">
      <c r="A98" s="14"/>
      <c r="B98" s="253"/>
      <c r="C98" s="18"/>
      <c r="D98" s="18"/>
      <c r="E98" s="168"/>
    </row>
    <row r="99" spans="1:5" ht="21.75">
      <c r="A99" s="14"/>
      <c r="B99" s="253"/>
      <c r="C99" s="18"/>
      <c r="D99" s="18"/>
      <c r="E99" s="168"/>
    </row>
    <row r="100" spans="1:5" ht="21.75">
      <c r="A100" s="14"/>
      <c r="B100" s="253"/>
      <c r="C100" s="18"/>
      <c r="D100" s="18"/>
      <c r="E100" s="168"/>
    </row>
    <row r="101" spans="1:5" ht="21.75">
      <c r="A101" s="247"/>
      <c r="B101" s="253"/>
      <c r="C101" s="97"/>
      <c r="D101" s="97"/>
      <c r="E101" s="469"/>
    </row>
    <row r="102" spans="1:5" ht="21.75">
      <c r="A102" s="247"/>
      <c r="B102" s="253"/>
      <c r="C102" s="97"/>
      <c r="D102" s="97"/>
      <c r="E102" s="168"/>
    </row>
    <row r="103" spans="1:5" ht="21.75">
      <c r="A103" s="247"/>
      <c r="B103" s="253"/>
      <c r="C103" s="97"/>
      <c r="D103" s="97"/>
      <c r="E103" s="168"/>
    </row>
    <row r="104" spans="1:5" ht="21.75">
      <c r="A104" s="247"/>
      <c r="B104" s="253"/>
      <c r="C104" s="97"/>
      <c r="D104" s="97"/>
      <c r="E104" s="168"/>
    </row>
    <row r="105" spans="1:5" ht="21.75">
      <c r="A105" s="470"/>
      <c r="B105" s="470"/>
      <c r="C105" s="470"/>
      <c r="D105" s="470"/>
      <c r="E105" s="168"/>
    </row>
    <row r="106" spans="1:5" ht="21.75">
      <c r="A106" s="471"/>
      <c r="B106" s="470"/>
      <c r="C106" s="470"/>
      <c r="D106" s="472"/>
      <c r="E106" s="168"/>
    </row>
    <row r="107" spans="1:5" ht="21.75">
      <c r="A107" s="168"/>
      <c r="B107" s="168"/>
      <c r="C107" s="168"/>
      <c r="D107" s="168"/>
      <c r="E107" s="168"/>
    </row>
  </sheetData>
  <sheetProtection/>
  <mergeCells count="3">
    <mergeCell ref="A2:D2"/>
    <mergeCell ref="A4:D4"/>
    <mergeCell ref="A3:D3"/>
  </mergeCells>
  <printOptions/>
  <pageMargins left="0.35433070866141736" right="0" top="0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2"/>
  <sheetViews>
    <sheetView view="pageBreakPreview" zoomScaleSheetLayoutView="100" zoomScalePageLayoutView="0" workbookViewId="0" topLeftCell="A31">
      <selection activeCell="D6" sqref="D6"/>
    </sheetView>
  </sheetViews>
  <sheetFormatPr defaultColWidth="9.140625" defaultRowHeight="21.75"/>
  <cols>
    <col min="1" max="1" width="11.57421875" style="0" customWidth="1"/>
    <col min="2" max="2" width="40.28125" style="0" customWidth="1"/>
    <col min="3" max="3" width="16.8515625" style="0" customWidth="1"/>
    <col min="4" max="4" width="14.140625" style="0" customWidth="1"/>
    <col min="5" max="5" width="10.7109375" style="0" customWidth="1"/>
    <col min="6" max="7" width="14.8515625" style="0" customWidth="1"/>
    <col min="8" max="8" width="13.8515625" style="0" customWidth="1"/>
    <col min="9" max="9" width="16.7109375" style="0" customWidth="1"/>
  </cols>
  <sheetData>
    <row r="1" ht="21.75">
      <c r="I1" s="166"/>
    </row>
    <row r="2" spans="1:9" ht="21.75">
      <c r="A2" s="477" t="s">
        <v>245</v>
      </c>
      <c r="B2" s="477"/>
      <c r="C2" s="477"/>
      <c r="D2" s="477"/>
      <c r="E2" s="477"/>
      <c r="F2" s="477"/>
      <c r="G2" s="477"/>
      <c r="H2" s="477"/>
      <c r="I2" s="477"/>
    </row>
    <row r="3" spans="1:9" ht="21.75">
      <c r="A3" s="477" t="s">
        <v>399</v>
      </c>
      <c r="B3" s="477"/>
      <c r="C3" s="477"/>
      <c r="D3" s="477"/>
      <c r="E3" s="477"/>
      <c r="F3" s="477"/>
      <c r="G3" s="477"/>
      <c r="H3" s="477"/>
      <c r="I3" s="477"/>
    </row>
    <row r="4" spans="1:9" ht="21.75">
      <c r="A4" s="478" t="s">
        <v>462</v>
      </c>
      <c r="B4" s="478"/>
      <c r="C4" s="478"/>
      <c r="D4" s="478"/>
      <c r="E4" s="478"/>
      <c r="F4" s="478"/>
      <c r="G4" s="478"/>
      <c r="H4" s="478"/>
      <c r="I4" s="478"/>
    </row>
    <row r="5" spans="1:9" ht="21.75">
      <c r="A5" s="158" t="s">
        <v>409</v>
      </c>
      <c r="B5" s="159" t="s">
        <v>400</v>
      </c>
      <c r="C5" s="175" t="s">
        <v>401</v>
      </c>
      <c r="D5" s="159"/>
      <c r="E5" s="160" t="s">
        <v>402</v>
      </c>
      <c r="F5" s="159" t="s">
        <v>403</v>
      </c>
      <c r="G5" s="160" t="s">
        <v>404</v>
      </c>
      <c r="H5" s="159" t="s">
        <v>405</v>
      </c>
      <c r="I5" s="161" t="s">
        <v>406</v>
      </c>
    </row>
    <row r="6" spans="1:9" ht="21.75">
      <c r="A6" s="162"/>
      <c r="B6" s="163"/>
      <c r="C6" s="176" t="s">
        <v>407</v>
      </c>
      <c r="D6" s="449" t="s">
        <v>162</v>
      </c>
      <c r="E6" s="164"/>
      <c r="F6" s="163"/>
      <c r="G6" s="164"/>
      <c r="H6" s="163"/>
      <c r="I6" s="165"/>
    </row>
    <row r="7" spans="1:9" ht="21.75">
      <c r="A7" s="154"/>
      <c r="B7" s="157"/>
      <c r="C7" s="155"/>
      <c r="D7" s="157"/>
      <c r="E7" s="155"/>
      <c r="F7" s="157"/>
      <c r="G7" s="155"/>
      <c r="H7" s="157"/>
      <c r="I7" s="156"/>
    </row>
    <row r="8" spans="1:9" ht="21.75">
      <c r="A8" s="171"/>
      <c r="B8" s="174" t="s">
        <v>363</v>
      </c>
      <c r="C8" s="169"/>
      <c r="D8" s="172"/>
      <c r="E8" s="168"/>
      <c r="F8" s="173"/>
      <c r="G8" s="168"/>
      <c r="H8" s="172"/>
      <c r="I8" s="170"/>
    </row>
    <row r="9" spans="1:9" ht="21.75">
      <c r="A9" s="167">
        <v>21120</v>
      </c>
      <c r="B9" s="172" t="s">
        <v>463</v>
      </c>
      <c r="C9" s="169">
        <v>7101</v>
      </c>
      <c r="D9" s="172"/>
      <c r="E9" s="168"/>
      <c r="F9" s="173">
        <v>7101</v>
      </c>
      <c r="G9" s="168"/>
      <c r="H9" s="172"/>
      <c r="I9" s="170"/>
    </row>
    <row r="10" spans="1:9" ht="21.75">
      <c r="A10" s="171"/>
      <c r="B10" s="242"/>
      <c r="C10" s="169"/>
      <c r="D10" s="172"/>
      <c r="E10" s="168"/>
      <c r="F10" s="173"/>
      <c r="G10" s="168"/>
      <c r="H10" s="172"/>
      <c r="I10" s="170"/>
    </row>
    <row r="11" spans="1:9" ht="21.75">
      <c r="A11" s="171"/>
      <c r="B11" s="172"/>
      <c r="C11" s="169"/>
      <c r="D11" s="172"/>
      <c r="E11" s="168"/>
      <c r="F11" s="173"/>
      <c r="G11" s="168"/>
      <c r="H11" s="172"/>
      <c r="I11" s="170"/>
    </row>
    <row r="12" spans="1:9" ht="21.75">
      <c r="A12" s="184"/>
      <c r="B12" s="185"/>
      <c r="C12" s="186"/>
      <c r="D12" s="172"/>
      <c r="E12" s="168"/>
      <c r="F12" s="173"/>
      <c r="G12" s="168"/>
      <c r="H12" s="172"/>
      <c r="I12" s="170"/>
    </row>
    <row r="13" spans="1:9" ht="21.75">
      <c r="A13" s="167"/>
      <c r="B13" s="172"/>
      <c r="C13" s="169"/>
      <c r="D13" s="172"/>
      <c r="E13" s="168"/>
      <c r="F13" s="173"/>
      <c r="G13" s="168"/>
      <c r="H13" s="172"/>
      <c r="I13" s="170"/>
    </row>
    <row r="14" spans="1:9" ht="21.75">
      <c r="A14" s="171"/>
      <c r="B14" s="174"/>
      <c r="C14" s="169"/>
      <c r="D14" s="172"/>
      <c r="E14" s="168"/>
      <c r="F14" s="173"/>
      <c r="G14" s="168"/>
      <c r="H14" s="172"/>
      <c r="I14" s="170"/>
    </row>
    <row r="15" spans="1:9" ht="21.75">
      <c r="A15" s="167"/>
      <c r="B15" s="172"/>
      <c r="C15" s="169"/>
      <c r="D15" s="172"/>
      <c r="E15" s="168"/>
      <c r="F15" s="173"/>
      <c r="G15" s="168"/>
      <c r="H15" s="172"/>
      <c r="I15" s="170"/>
    </row>
    <row r="16" spans="1:9" ht="21.75">
      <c r="A16" s="171"/>
      <c r="B16" s="172"/>
      <c r="C16" s="169"/>
      <c r="D16" s="172"/>
      <c r="E16" s="168"/>
      <c r="F16" s="173"/>
      <c r="G16" s="168"/>
      <c r="H16" s="172"/>
      <c r="I16" s="170"/>
    </row>
    <row r="17" spans="1:9" ht="21.75">
      <c r="A17" s="171"/>
      <c r="B17" s="172"/>
      <c r="C17" s="168"/>
      <c r="D17" s="172"/>
      <c r="E17" s="168"/>
      <c r="F17" s="172"/>
      <c r="G17" s="168"/>
      <c r="H17" s="172"/>
      <c r="I17" s="170"/>
    </row>
    <row r="18" spans="1:9" ht="21.75">
      <c r="A18" s="171"/>
      <c r="B18" s="172"/>
      <c r="C18" s="169"/>
      <c r="D18" s="172"/>
      <c r="E18" s="168"/>
      <c r="F18" s="173"/>
      <c r="G18" s="168"/>
      <c r="H18" s="172"/>
      <c r="I18" s="170"/>
    </row>
    <row r="19" spans="1:9" ht="21.75">
      <c r="A19" s="171"/>
      <c r="B19" s="172"/>
      <c r="C19" s="169"/>
      <c r="D19" s="172"/>
      <c r="E19" s="168"/>
      <c r="F19" s="173"/>
      <c r="G19" s="168"/>
      <c r="H19" s="172"/>
      <c r="I19" s="170"/>
    </row>
    <row r="20" spans="1:9" ht="21.75">
      <c r="A20" s="171"/>
      <c r="B20" s="172"/>
      <c r="C20" s="168"/>
      <c r="D20" s="172"/>
      <c r="E20" s="168"/>
      <c r="F20" s="172"/>
      <c r="G20" s="168"/>
      <c r="H20" s="172"/>
      <c r="I20" s="170"/>
    </row>
    <row r="21" spans="1:9" ht="22.5" thickBot="1">
      <c r="A21" s="177"/>
      <c r="B21" s="183" t="s">
        <v>410</v>
      </c>
      <c r="C21" s="179">
        <f>SUM(C9:C20)-C12</f>
        <v>7101</v>
      </c>
      <c r="D21" s="178"/>
      <c r="E21" s="180"/>
      <c r="F21" s="181">
        <f>SUM(F9:F20)</f>
        <v>7101</v>
      </c>
      <c r="G21" s="180"/>
      <c r="H21" s="178"/>
      <c r="I21" s="182"/>
    </row>
    <row r="22" spans="3:6" ht="22.5" thickTop="1">
      <c r="C22" s="153"/>
      <c r="F22" s="153"/>
    </row>
    <row r="24" spans="1:9" ht="21.75">
      <c r="A24" s="477" t="s">
        <v>245</v>
      </c>
      <c r="B24" s="477"/>
      <c r="C24" s="477"/>
      <c r="D24" s="477"/>
      <c r="E24" s="477"/>
      <c r="F24" s="477"/>
      <c r="G24" s="477"/>
      <c r="H24" s="477"/>
      <c r="I24" s="477"/>
    </row>
    <row r="25" spans="1:9" ht="21.75">
      <c r="A25" s="477" t="s">
        <v>399</v>
      </c>
      <c r="B25" s="477"/>
      <c r="C25" s="477"/>
      <c r="D25" s="477"/>
      <c r="E25" s="477"/>
      <c r="F25" s="477"/>
      <c r="G25" s="477"/>
      <c r="H25" s="477"/>
      <c r="I25" s="477"/>
    </row>
    <row r="26" spans="1:9" ht="21.75">
      <c r="A26" s="478" t="s">
        <v>79</v>
      </c>
      <c r="B26" s="478"/>
      <c r="C26" s="478"/>
      <c r="D26" s="478"/>
      <c r="E26" s="478"/>
      <c r="F26" s="478"/>
      <c r="G26" s="478"/>
      <c r="H26" s="478"/>
      <c r="I26" s="478"/>
    </row>
    <row r="27" spans="1:9" ht="21.75">
      <c r="A27" s="158" t="s">
        <v>409</v>
      </c>
      <c r="B27" s="159" t="s">
        <v>400</v>
      </c>
      <c r="C27" s="175" t="s">
        <v>401</v>
      </c>
      <c r="D27" s="159"/>
      <c r="E27" s="160" t="s">
        <v>402</v>
      </c>
      <c r="F27" s="159" t="s">
        <v>403</v>
      </c>
      <c r="G27" s="160" t="s">
        <v>404</v>
      </c>
      <c r="H27" s="159" t="s">
        <v>405</v>
      </c>
      <c r="I27" s="161" t="s">
        <v>406</v>
      </c>
    </row>
    <row r="28" spans="1:9" ht="21.75">
      <c r="A28" s="162"/>
      <c r="B28" s="163"/>
      <c r="C28" s="176" t="s">
        <v>407</v>
      </c>
      <c r="D28" s="163" t="s">
        <v>408</v>
      </c>
      <c r="E28" s="164"/>
      <c r="F28" s="163"/>
      <c r="G28" s="164"/>
      <c r="H28" s="163"/>
      <c r="I28" s="165"/>
    </row>
    <row r="29" spans="1:9" ht="21.75">
      <c r="A29" s="154"/>
      <c r="B29" s="157"/>
      <c r="C29" s="155"/>
      <c r="D29" s="157"/>
      <c r="E29" s="155"/>
      <c r="F29" s="157"/>
      <c r="G29" s="155"/>
      <c r="H29" s="157"/>
      <c r="I29" s="156"/>
    </row>
    <row r="30" spans="1:9" ht="21.75">
      <c r="A30" s="171"/>
      <c r="B30" s="174" t="s">
        <v>363</v>
      </c>
      <c r="C30" s="169"/>
      <c r="D30" s="172"/>
      <c r="E30" s="168"/>
      <c r="F30" s="173"/>
      <c r="G30" s="168"/>
      <c r="H30" s="172"/>
      <c r="I30" s="170"/>
    </row>
    <row r="31" spans="1:9" ht="21.75">
      <c r="A31" s="167">
        <v>21145</v>
      </c>
      <c r="B31" s="172" t="s">
        <v>463</v>
      </c>
      <c r="C31" s="169">
        <v>7101</v>
      </c>
      <c r="D31" s="172"/>
      <c r="E31" s="168"/>
      <c r="F31" s="173">
        <v>7101</v>
      </c>
      <c r="G31" s="168"/>
      <c r="H31" s="172"/>
      <c r="I31" s="170"/>
    </row>
    <row r="32" spans="1:9" ht="21.75">
      <c r="A32" s="167"/>
      <c r="B32" s="172"/>
      <c r="C32" s="169"/>
      <c r="D32" s="172"/>
      <c r="E32" s="168"/>
      <c r="F32" s="173"/>
      <c r="G32" s="168"/>
      <c r="H32" s="172"/>
      <c r="I32" s="170"/>
    </row>
    <row r="33" spans="1:9" ht="21.75">
      <c r="A33" s="167"/>
      <c r="B33" s="172"/>
      <c r="C33" s="169"/>
      <c r="D33" s="172"/>
      <c r="E33" s="168"/>
      <c r="F33" s="173"/>
      <c r="G33" s="168"/>
      <c r="H33" s="172"/>
      <c r="I33" s="170"/>
    </row>
    <row r="34" spans="1:9" ht="21.75">
      <c r="A34" s="167"/>
      <c r="B34" s="172"/>
      <c r="C34" s="169"/>
      <c r="D34" s="172"/>
      <c r="E34" s="168"/>
      <c r="F34" s="173"/>
      <c r="G34" s="168"/>
      <c r="H34" s="172"/>
      <c r="I34" s="170"/>
    </row>
    <row r="35" spans="1:9" ht="21.75">
      <c r="A35" s="171"/>
      <c r="B35" s="242"/>
      <c r="C35" s="169"/>
      <c r="D35" s="172"/>
      <c r="E35" s="168"/>
      <c r="F35" s="173"/>
      <c r="G35" s="168"/>
      <c r="H35" s="172"/>
      <c r="I35" s="170"/>
    </row>
    <row r="36" spans="1:9" ht="21.75">
      <c r="A36" s="171"/>
      <c r="B36" s="172"/>
      <c r="C36" s="169"/>
      <c r="D36" s="172"/>
      <c r="E36" s="168"/>
      <c r="F36" s="173"/>
      <c r="G36" s="168"/>
      <c r="H36" s="172"/>
      <c r="I36" s="170"/>
    </row>
    <row r="37" spans="1:9" ht="21.75">
      <c r="A37" s="171"/>
      <c r="B37" s="172"/>
      <c r="C37" s="168"/>
      <c r="D37" s="172"/>
      <c r="E37" s="168"/>
      <c r="F37" s="172"/>
      <c r="G37" s="168"/>
      <c r="H37" s="172"/>
      <c r="I37" s="170"/>
    </row>
    <row r="38" spans="1:9" ht="21.75">
      <c r="A38" s="171"/>
      <c r="B38" s="172"/>
      <c r="C38" s="169"/>
      <c r="D38" s="172"/>
      <c r="E38" s="168"/>
      <c r="F38" s="173"/>
      <c r="G38" s="168"/>
      <c r="H38" s="172"/>
      <c r="I38" s="170"/>
    </row>
    <row r="39" spans="1:9" ht="21.75">
      <c r="A39" s="171"/>
      <c r="B39" s="172"/>
      <c r="C39" s="169"/>
      <c r="D39" s="172"/>
      <c r="E39" s="168"/>
      <c r="F39" s="173"/>
      <c r="G39" s="168"/>
      <c r="H39" s="172"/>
      <c r="I39" s="170"/>
    </row>
    <row r="40" spans="1:9" ht="21.75">
      <c r="A40" s="171"/>
      <c r="B40" s="172"/>
      <c r="C40" s="168"/>
      <c r="D40" s="172"/>
      <c r="E40" s="168"/>
      <c r="F40" s="172"/>
      <c r="G40" s="168"/>
      <c r="H40" s="172"/>
      <c r="I40" s="170"/>
    </row>
    <row r="41" spans="1:9" ht="22.5" thickBot="1">
      <c r="A41" s="177"/>
      <c r="B41" s="183" t="s">
        <v>410</v>
      </c>
      <c r="C41" s="179">
        <f>SUM(C31:C40)</f>
        <v>7101</v>
      </c>
      <c r="D41" s="178"/>
      <c r="E41" s="180"/>
      <c r="F41" s="181">
        <f>SUM(F31:F40)</f>
        <v>7101</v>
      </c>
      <c r="G41" s="180"/>
      <c r="H41" s="178"/>
      <c r="I41" s="182"/>
    </row>
    <row r="42" spans="1:9" ht="22.5" thickTop="1">
      <c r="A42" s="348"/>
      <c r="B42" s="349"/>
      <c r="C42" s="169"/>
      <c r="D42" s="168"/>
      <c r="E42" s="168"/>
      <c r="F42" s="169"/>
      <c r="G42" s="168"/>
      <c r="H42" s="168"/>
      <c r="I42" s="168"/>
    </row>
    <row r="43" spans="1:9" ht="21.75">
      <c r="A43" s="348"/>
      <c r="B43" s="349"/>
      <c r="C43" s="169"/>
      <c r="D43" s="168"/>
      <c r="E43" s="168"/>
      <c r="F43" s="169"/>
      <c r="G43" s="168"/>
      <c r="H43" s="168"/>
      <c r="I43" s="168"/>
    </row>
    <row r="44" spans="1:9" ht="21.75">
      <c r="A44" s="348"/>
      <c r="B44" s="349"/>
      <c r="C44" s="169"/>
      <c r="D44" s="168"/>
      <c r="E44" s="168"/>
      <c r="F44" s="169"/>
      <c r="G44" s="168"/>
      <c r="H44" s="168"/>
      <c r="I44" s="168"/>
    </row>
    <row r="45" spans="1:9" ht="21.75">
      <c r="A45" s="348"/>
      <c r="B45" s="349"/>
      <c r="C45" s="169"/>
      <c r="D45" s="168"/>
      <c r="E45" s="168"/>
      <c r="F45" s="169"/>
      <c r="G45" s="168"/>
      <c r="H45" s="168"/>
      <c r="I45" s="168"/>
    </row>
    <row r="46" spans="1:9" ht="21.75">
      <c r="A46" s="477" t="s">
        <v>245</v>
      </c>
      <c r="B46" s="477"/>
      <c r="C46" s="477"/>
      <c r="D46" s="477"/>
      <c r="E46" s="477"/>
      <c r="F46" s="477"/>
      <c r="G46" s="477"/>
      <c r="H46" s="477"/>
      <c r="I46" s="477"/>
    </row>
    <row r="47" spans="1:9" ht="21.75">
      <c r="A47" s="477" t="s">
        <v>399</v>
      </c>
      <c r="B47" s="477"/>
      <c r="C47" s="477"/>
      <c r="D47" s="477"/>
      <c r="E47" s="477"/>
      <c r="F47" s="477"/>
      <c r="G47" s="477"/>
      <c r="H47" s="477"/>
      <c r="I47" s="477"/>
    </row>
    <row r="48" spans="1:9" ht="21.75">
      <c r="A48" s="478" t="s">
        <v>86</v>
      </c>
      <c r="B48" s="478"/>
      <c r="C48" s="478"/>
      <c r="D48" s="478"/>
      <c r="E48" s="478"/>
      <c r="F48" s="478"/>
      <c r="G48" s="478"/>
      <c r="H48" s="478"/>
      <c r="I48" s="478"/>
    </row>
    <row r="49" spans="1:9" ht="21.75">
      <c r="A49" s="158" t="s">
        <v>409</v>
      </c>
      <c r="B49" s="159" t="s">
        <v>400</v>
      </c>
      <c r="C49" s="175" t="s">
        <v>401</v>
      </c>
      <c r="D49" s="159"/>
      <c r="E49" s="160" t="s">
        <v>402</v>
      </c>
      <c r="F49" s="159" t="s">
        <v>403</v>
      </c>
      <c r="G49" s="160" t="s">
        <v>404</v>
      </c>
      <c r="H49" s="159" t="s">
        <v>405</v>
      </c>
      <c r="I49" s="161" t="s">
        <v>406</v>
      </c>
    </row>
    <row r="50" spans="1:9" ht="21.75">
      <c r="A50" s="162"/>
      <c r="B50" s="163"/>
      <c r="C50" s="176" t="s">
        <v>407</v>
      </c>
      <c r="D50" s="163" t="s">
        <v>408</v>
      </c>
      <c r="E50" s="164"/>
      <c r="F50" s="163"/>
      <c r="G50" s="164"/>
      <c r="H50" s="163"/>
      <c r="I50" s="165"/>
    </row>
    <row r="51" spans="1:9" ht="21.75">
      <c r="A51" s="157"/>
      <c r="B51" s="156"/>
      <c r="C51" s="155"/>
      <c r="D51" s="157"/>
      <c r="E51" s="155"/>
      <c r="F51" s="157"/>
      <c r="G51" s="155"/>
      <c r="H51" s="157"/>
      <c r="I51" s="156"/>
    </row>
    <row r="52" spans="1:9" ht="21.75">
      <c r="A52" s="172"/>
      <c r="B52" s="350" t="s">
        <v>363</v>
      </c>
      <c r="C52" s="173"/>
      <c r="D52" s="172"/>
      <c r="E52" s="172"/>
      <c r="F52" s="173"/>
      <c r="G52" s="168"/>
      <c r="H52" s="172"/>
      <c r="I52" s="170"/>
    </row>
    <row r="53" spans="1:9" ht="21.75">
      <c r="A53" s="351">
        <v>240323</v>
      </c>
      <c r="B53" s="172" t="s">
        <v>463</v>
      </c>
      <c r="C53" s="169">
        <v>7101</v>
      </c>
      <c r="D53" s="172"/>
      <c r="E53" s="172"/>
      <c r="F53" s="352">
        <v>7101</v>
      </c>
      <c r="G53" s="168"/>
      <c r="H53" s="172"/>
      <c r="I53" s="170"/>
    </row>
    <row r="54" spans="1:9" ht="21.75">
      <c r="A54" s="167"/>
      <c r="B54" s="172"/>
      <c r="C54" s="169"/>
      <c r="D54" s="172"/>
      <c r="E54" s="168"/>
      <c r="F54" s="173"/>
      <c r="G54" s="168"/>
      <c r="H54" s="172"/>
      <c r="I54" s="170"/>
    </row>
    <row r="55" spans="1:9" ht="21.75">
      <c r="A55" s="355">
        <v>21176</v>
      </c>
      <c r="B55" s="98" t="s">
        <v>87</v>
      </c>
      <c r="C55" s="207">
        <v>2841302.84</v>
      </c>
      <c r="D55" s="98"/>
      <c r="E55" s="14"/>
      <c r="F55" s="222">
        <v>2841302.84</v>
      </c>
      <c r="G55" s="356"/>
      <c r="H55" s="172"/>
      <c r="I55" s="170"/>
    </row>
    <row r="56" spans="1:9" ht="24">
      <c r="A56" s="214"/>
      <c r="B56" s="192"/>
      <c r="C56" s="353"/>
      <c r="D56" s="192"/>
      <c r="E56" s="139"/>
      <c r="F56" s="354"/>
      <c r="G56" s="168"/>
      <c r="H56" s="172"/>
      <c r="I56" s="170"/>
    </row>
    <row r="57" spans="1:9" ht="21.75">
      <c r="A57" s="171"/>
      <c r="B57" s="172"/>
      <c r="C57" s="168"/>
      <c r="D57" s="172"/>
      <c r="E57" s="168"/>
      <c r="F57" s="172"/>
      <c r="G57" s="168"/>
      <c r="H57" s="172"/>
      <c r="I57" s="170"/>
    </row>
    <row r="58" spans="1:9" ht="21.75">
      <c r="A58" s="171"/>
      <c r="B58" s="172"/>
      <c r="C58" s="169"/>
      <c r="D58" s="172"/>
      <c r="E58" s="168"/>
      <c r="F58" s="173"/>
      <c r="G58" s="168"/>
      <c r="H58" s="172"/>
      <c r="I58" s="170"/>
    </row>
    <row r="59" spans="1:9" ht="21.75">
      <c r="A59" s="171"/>
      <c r="B59" s="172"/>
      <c r="C59" s="169"/>
      <c r="D59" s="172"/>
      <c r="E59" s="168"/>
      <c r="F59" s="173"/>
      <c r="G59" s="168"/>
      <c r="H59" s="172"/>
      <c r="I59" s="170"/>
    </row>
    <row r="60" spans="1:9" ht="21.75">
      <c r="A60" s="171"/>
      <c r="B60" s="172"/>
      <c r="C60" s="168"/>
      <c r="D60" s="172"/>
      <c r="E60" s="168"/>
      <c r="F60" s="172"/>
      <c r="G60" s="168"/>
      <c r="H60" s="172"/>
      <c r="I60" s="170"/>
    </row>
    <row r="61" spans="1:9" ht="22.5" thickBot="1">
      <c r="A61" s="177"/>
      <c r="B61" s="183" t="s">
        <v>410</v>
      </c>
      <c r="C61" s="179">
        <f>SUM(C53:C60)</f>
        <v>2848403.84</v>
      </c>
      <c r="D61" s="178"/>
      <c r="E61" s="180"/>
      <c r="F61" s="181">
        <f>SUM(F53:F60)</f>
        <v>2848403.84</v>
      </c>
      <c r="G61" s="180"/>
      <c r="H61" s="178"/>
      <c r="I61" s="182"/>
    </row>
    <row r="62" ht="22.5" thickTop="1"/>
    <row r="68" spans="1:9" ht="21.75">
      <c r="A68" s="477" t="s">
        <v>245</v>
      </c>
      <c r="B68" s="477"/>
      <c r="C68" s="477"/>
      <c r="D68" s="477"/>
      <c r="E68" s="477"/>
      <c r="F68" s="477"/>
      <c r="G68" s="477"/>
      <c r="H68" s="477"/>
      <c r="I68" s="477"/>
    </row>
    <row r="69" spans="1:9" ht="21.75">
      <c r="A69" s="477" t="s">
        <v>399</v>
      </c>
      <c r="B69" s="477"/>
      <c r="C69" s="477"/>
      <c r="D69" s="477"/>
      <c r="E69" s="477"/>
      <c r="F69" s="477"/>
      <c r="G69" s="477"/>
      <c r="H69" s="477"/>
      <c r="I69" s="477"/>
    </row>
    <row r="70" spans="1:9" ht="21.75">
      <c r="A70" s="478" t="s">
        <v>116</v>
      </c>
      <c r="B70" s="478"/>
      <c r="C70" s="478"/>
      <c r="D70" s="478"/>
      <c r="E70" s="478"/>
      <c r="F70" s="478"/>
      <c r="G70" s="478"/>
      <c r="H70" s="478"/>
      <c r="I70" s="478"/>
    </row>
    <row r="71" spans="1:9" ht="21.75">
      <c r="A71" s="158" t="s">
        <v>409</v>
      </c>
      <c r="B71" s="159" t="s">
        <v>400</v>
      </c>
      <c r="C71" s="175" t="s">
        <v>401</v>
      </c>
      <c r="D71" s="159"/>
      <c r="E71" s="160" t="s">
        <v>402</v>
      </c>
      <c r="F71" s="159" t="s">
        <v>403</v>
      </c>
      <c r="G71" s="160" t="s">
        <v>404</v>
      </c>
      <c r="H71" s="159" t="s">
        <v>405</v>
      </c>
      <c r="I71" s="161" t="s">
        <v>406</v>
      </c>
    </row>
    <row r="72" spans="1:9" ht="21.75">
      <c r="A72" s="162"/>
      <c r="B72" s="163"/>
      <c r="C72" s="176" t="s">
        <v>407</v>
      </c>
      <c r="D72" s="163" t="s">
        <v>408</v>
      </c>
      <c r="E72" s="164"/>
      <c r="F72" s="163"/>
      <c r="G72" s="164"/>
      <c r="H72" s="163"/>
      <c r="I72" s="165"/>
    </row>
    <row r="73" spans="1:9" ht="21.75">
      <c r="A73" s="157"/>
      <c r="B73" s="156"/>
      <c r="C73" s="155"/>
      <c r="D73" s="157"/>
      <c r="E73" s="155"/>
      <c r="F73" s="157"/>
      <c r="G73" s="155"/>
      <c r="H73" s="157"/>
      <c r="I73" s="156"/>
    </row>
    <row r="74" spans="1:9" ht="21.75">
      <c r="A74" s="172"/>
      <c r="B74" s="350" t="s">
        <v>363</v>
      </c>
      <c r="C74" s="173"/>
      <c r="D74" s="172"/>
      <c r="E74" s="172"/>
      <c r="F74" s="173"/>
      <c r="G74" s="168"/>
      <c r="H74" s="172"/>
      <c r="I74" s="170"/>
    </row>
    <row r="75" spans="1:9" ht="21.75">
      <c r="A75" s="351">
        <v>240354</v>
      </c>
      <c r="B75" s="172" t="s">
        <v>463</v>
      </c>
      <c r="C75" s="169">
        <v>7101</v>
      </c>
      <c r="D75" s="172"/>
      <c r="E75" s="172"/>
      <c r="F75" s="352">
        <v>7101</v>
      </c>
      <c r="G75" s="168"/>
      <c r="H75" s="172"/>
      <c r="I75" s="170"/>
    </row>
    <row r="76" spans="1:9" ht="21.75">
      <c r="A76" s="167"/>
      <c r="B76" s="172"/>
      <c r="C76" s="169"/>
      <c r="D76" s="172"/>
      <c r="E76" s="168"/>
      <c r="F76" s="173"/>
      <c r="G76" s="168"/>
      <c r="H76" s="172"/>
      <c r="I76" s="170"/>
    </row>
    <row r="77" spans="1:9" ht="21.75">
      <c r="A77" s="355"/>
      <c r="B77" s="98"/>
      <c r="C77" s="207"/>
      <c r="D77" s="98"/>
      <c r="E77" s="14"/>
      <c r="F77" s="222"/>
      <c r="G77" s="356"/>
      <c r="H77" s="172"/>
      <c r="I77" s="170"/>
    </row>
    <row r="78" spans="1:9" ht="24">
      <c r="A78" s="214"/>
      <c r="B78" s="192"/>
      <c r="C78" s="353"/>
      <c r="D78" s="192"/>
      <c r="E78" s="139"/>
      <c r="F78" s="354"/>
      <c r="G78" s="168"/>
      <c r="H78" s="172"/>
      <c r="I78" s="170"/>
    </row>
    <row r="79" spans="1:9" ht="21.75">
      <c r="A79" s="171"/>
      <c r="B79" s="172"/>
      <c r="C79" s="168"/>
      <c r="D79" s="172"/>
      <c r="E79" s="168"/>
      <c r="F79" s="172"/>
      <c r="G79" s="168"/>
      <c r="H79" s="172"/>
      <c r="I79" s="170"/>
    </row>
    <row r="80" spans="1:9" ht="21.75">
      <c r="A80" s="171"/>
      <c r="B80" s="172"/>
      <c r="C80" s="169"/>
      <c r="D80" s="172"/>
      <c r="E80" s="168"/>
      <c r="F80" s="173"/>
      <c r="G80" s="168"/>
      <c r="H80" s="172"/>
      <c r="I80" s="170"/>
    </row>
    <row r="81" spans="1:9" ht="21.75">
      <c r="A81" s="171"/>
      <c r="B81" s="172"/>
      <c r="C81" s="169"/>
      <c r="D81" s="172"/>
      <c r="E81" s="168"/>
      <c r="F81" s="173"/>
      <c r="G81" s="168"/>
      <c r="H81" s="172"/>
      <c r="I81" s="170"/>
    </row>
    <row r="82" spans="1:9" ht="21.75">
      <c r="A82" s="171"/>
      <c r="B82" s="172"/>
      <c r="C82" s="168"/>
      <c r="D82" s="172"/>
      <c r="E82" s="168"/>
      <c r="F82" s="172"/>
      <c r="G82" s="168"/>
      <c r="H82" s="172"/>
      <c r="I82" s="170"/>
    </row>
    <row r="83" spans="1:9" ht="22.5" thickBot="1">
      <c r="A83" s="177"/>
      <c r="B83" s="183" t="s">
        <v>410</v>
      </c>
      <c r="C83" s="179">
        <f>SUM(C75:C82)</f>
        <v>7101</v>
      </c>
      <c r="D83" s="178"/>
      <c r="E83" s="180"/>
      <c r="F83" s="181">
        <f>SUM(F75:F82)</f>
        <v>7101</v>
      </c>
      <c r="G83" s="180"/>
      <c r="H83" s="178"/>
      <c r="I83" s="182"/>
    </row>
    <row r="84" ht="22.5" thickTop="1"/>
    <row r="90" spans="1:9" ht="21.75">
      <c r="A90" s="477" t="s">
        <v>245</v>
      </c>
      <c r="B90" s="477"/>
      <c r="C90" s="477"/>
      <c r="D90" s="477"/>
      <c r="E90" s="477"/>
      <c r="F90" s="477"/>
      <c r="G90" s="477"/>
      <c r="H90" s="477"/>
      <c r="I90" s="477"/>
    </row>
    <row r="91" spans="1:9" ht="21.75">
      <c r="A91" s="477" t="s">
        <v>399</v>
      </c>
      <c r="B91" s="477"/>
      <c r="C91" s="477"/>
      <c r="D91" s="477"/>
      <c r="E91" s="477"/>
      <c r="F91" s="477"/>
      <c r="G91" s="477"/>
      <c r="H91" s="477"/>
      <c r="I91" s="477"/>
    </row>
    <row r="92" spans="1:9" ht="21.75">
      <c r="A92" s="478" t="s">
        <v>132</v>
      </c>
      <c r="B92" s="478"/>
      <c r="C92" s="478"/>
      <c r="D92" s="478"/>
      <c r="E92" s="478"/>
      <c r="F92" s="478"/>
      <c r="G92" s="478"/>
      <c r="H92" s="478"/>
      <c r="I92" s="478"/>
    </row>
    <row r="93" spans="1:9" ht="21.75">
      <c r="A93" s="158" t="s">
        <v>409</v>
      </c>
      <c r="B93" s="159" t="s">
        <v>400</v>
      </c>
      <c r="C93" s="175" t="s">
        <v>401</v>
      </c>
      <c r="D93" s="159"/>
      <c r="E93" s="160" t="s">
        <v>402</v>
      </c>
      <c r="F93" s="159" t="s">
        <v>403</v>
      </c>
      <c r="G93" s="160" t="s">
        <v>404</v>
      </c>
      <c r="H93" s="159" t="s">
        <v>405</v>
      </c>
      <c r="I93" s="161" t="s">
        <v>406</v>
      </c>
    </row>
    <row r="94" spans="1:9" ht="21.75">
      <c r="A94" s="162"/>
      <c r="B94" s="163"/>
      <c r="C94" s="176" t="s">
        <v>407</v>
      </c>
      <c r="D94" s="163" t="s">
        <v>408</v>
      </c>
      <c r="E94" s="164"/>
      <c r="F94" s="163"/>
      <c r="G94" s="164"/>
      <c r="H94" s="163"/>
      <c r="I94" s="165"/>
    </row>
    <row r="95" spans="1:9" ht="21.75">
      <c r="A95" s="157"/>
      <c r="B95" s="156"/>
      <c r="C95" s="155"/>
      <c r="D95" s="157"/>
      <c r="E95" s="155"/>
      <c r="F95" s="157"/>
      <c r="G95" s="155"/>
      <c r="H95" s="157"/>
      <c r="I95" s="156"/>
    </row>
    <row r="96" spans="1:9" ht="21.75">
      <c r="A96" s="172"/>
      <c r="B96" s="350" t="s">
        <v>363</v>
      </c>
      <c r="C96" s="173"/>
      <c r="D96" s="172"/>
      <c r="E96" s="172"/>
      <c r="F96" s="173"/>
      <c r="G96" s="168"/>
      <c r="H96" s="172"/>
      <c r="I96" s="170"/>
    </row>
    <row r="97" spans="1:9" ht="21.75">
      <c r="A97" s="351">
        <v>240386</v>
      </c>
      <c r="B97" s="172" t="s">
        <v>463</v>
      </c>
      <c r="C97" s="169">
        <v>7101</v>
      </c>
      <c r="D97" s="172"/>
      <c r="E97" s="172"/>
      <c r="F97" s="352">
        <v>7101</v>
      </c>
      <c r="G97" s="168"/>
      <c r="H97" s="172"/>
      <c r="I97" s="170"/>
    </row>
    <row r="98" spans="1:9" ht="21.75">
      <c r="A98" s="167"/>
      <c r="B98" s="172"/>
      <c r="C98" s="169"/>
      <c r="D98" s="172"/>
      <c r="E98" s="168"/>
      <c r="F98" s="173"/>
      <c r="G98" s="168"/>
      <c r="H98" s="172"/>
      <c r="I98" s="170"/>
    </row>
    <row r="99" spans="1:9" ht="21.75">
      <c r="A99" s="355"/>
      <c r="B99" s="98"/>
      <c r="C99" s="207"/>
      <c r="D99" s="98"/>
      <c r="E99" s="14"/>
      <c r="F99" s="222"/>
      <c r="G99" s="356"/>
      <c r="H99" s="172"/>
      <c r="I99" s="170"/>
    </row>
    <row r="100" spans="1:9" ht="24">
      <c r="A100" s="214"/>
      <c r="B100" s="192"/>
      <c r="C100" s="353"/>
      <c r="D100" s="192"/>
      <c r="E100" s="139"/>
      <c r="F100" s="354"/>
      <c r="G100" s="168"/>
      <c r="H100" s="172"/>
      <c r="I100" s="170"/>
    </row>
    <row r="101" spans="1:9" ht="21.75">
      <c r="A101" s="171"/>
      <c r="B101" s="172"/>
      <c r="C101" s="168"/>
      <c r="D101" s="172"/>
      <c r="E101" s="168"/>
      <c r="F101" s="172"/>
      <c r="G101" s="168"/>
      <c r="H101" s="172"/>
      <c r="I101" s="170"/>
    </row>
    <row r="102" spans="1:9" ht="21.75">
      <c r="A102" s="171"/>
      <c r="B102" s="172"/>
      <c r="C102" s="169"/>
      <c r="D102" s="172"/>
      <c r="E102" s="168"/>
      <c r="F102" s="173"/>
      <c r="G102" s="168"/>
      <c r="H102" s="172"/>
      <c r="I102" s="170"/>
    </row>
    <row r="103" spans="1:9" ht="21.75">
      <c r="A103" s="171"/>
      <c r="B103" s="172"/>
      <c r="C103" s="169"/>
      <c r="D103" s="172"/>
      <c r="E103" s="168"/>
      <c r="F103" s="173"/>
      <c r="G103" s="168"/>
      <c r="H103" s="172"/>
      <c r="I103" s="170"/>
    </row>
    <row r="104" spans="1:9" ht="21.75">
      <c r="A104" s="171"/>
      <c r="B104" s="172"/>
      <c r="C104" s="168"/>
      <c r="D104" s="172"/>
      <c r="E104" s="168"/>
      <c r="F104" s="172"/>
      <c r="G104" s="168"/>
      <c r="H104" s="172"/>
      <c r="I104" s="170"/>
    </row>
    <row r="105" spans="1:9" ht="22.5" thickBot="1">
      <c r="A105" s="177"/>
      <c r="B105" s="183" t="s">
        <v>410</v>
      </c>
      <c r="C105" s="179">
        <f>SUM(C97:C104)</f>
        <v>7101</v>
      </c>
      <c r="D105" s="178"/>
      <c r="E105" s="180"/>
      <c r="F105" s="181">
        <f>SUM(F97:F104)</f>
        <v>7101</v>
      </c>
      <c r="G105" s="180"/>
      <c r="H105" s="178"/>
      <c r="I105" s="182"/>
    </row>
    <row r="106" ht="22.5" thickTop="1"/>
    <row r="112" spans="1:9" ht="21.75">
      <c r="A112" s="477" t="s">
        <v>245</v>
      </c>
      <c r="B112" s="477"/>
      <c r="C112" s="477"/>
      <c r="D112" s="477"/>
      <c r="E112" s="477"/>
      <c r="F112" s="477"/>
      <c r="G112" s="477"/>
      <c r="H112" s="477"/>
      <c r="I112" s="477"/>
    </row>
    <row r="113" spans="1:9" ht="21.75">
      <c r="A113" s="477" t="s">
        <v>399</v>
      </c>
      <c r="B113" s="477"/>
      <c r="C113" s="477"/>
      <c r="D113" s="477"/>
      <c r="E113" s="477"/>
      <c r="F113" s="477"/>
      <c r="G113" s="477"/>
      <c r="H113" s="477"/>
      <c r="I113" s="477"/>
    </row>
    <row r="114" spans="1:9" ht="21.75">
      <c r="A114" s="478" t="s">
        <v>118</v>
      </c>
      <c r="B114" s="478"/>
      <c r="C114" s="478"/>
      <c r="D114" s="478"/>
      <c r="E114" s="478"/>
      <c r="F114" s="478"/>
      <c r="G114" s="478"/>
      <c r="H114" s="478"/>
      <c r="I114" s="478"/>
    </row>
    <row r="115" spans="1:9" ht="21.75">
      <c r="A115" s="158" t="s">
        <v>409</v>
      </c>
      <c r="B115" s="159" t="s">
        <v>400</v>
      </c>
      <c r="C115" s="175" t="s">
        <v>401</v>
      </c>
      <c r="D115" s="159"/>
      <c r="E115" s="160" t="s">
        <v>402</v>
      </c>
      <c r="F115" s="159" t="s">
        <v>403</v>
      </c>
      <c r="G115" s="160" t="s">
        <v>404</v>
      </c>
      <c r="H115" s="159" t="s">
        <v>405</v>
      </c>
      <c r="I115" s="161" t="s">
        <v>406</v>
      </c>
    </row>
    <row r="116" spans="1:9" ht="21.75">
      <c r="A116" s="162"/>
      <c r="B116" s="163"/>
      <c r="C116" s="176" t="s">
        <v>407</v>
      </c>
      <c r="D116" s="163" t="s">
        <v>408</v>
      </c>
      <c r="E116" s="164"/>
      <c r="F116" s="163"/>
      <c r="G116" s="164"/>
      <c r="H116" s="163"/>
      <c r="I116" s="165"/>
    </row>
    <row r="117" spans="1:9" ht="24">
      <c r="A117" s="218"/>
      <c r="B117" s="367"/>
      <c r="C117" s="368"/>
      <c r="D117" s="218"/>
      <c r="E117" s="368"/>
      <c r="F117" s="218"/>
      <c r="G117" s="155"/>
      <c r="H117" s="157"/>
      <c r="I117" s="156"/>
    </row>
    <row r="118" spans="1:9" ht="24">
      <c r="A118" s="192"/>
      <c r="B118" s="369" t="s">
        <v>363</v>
      </c>
      <c r="C118" s="354"/>
      <c r="D118" s="192"/>
      <c r="E118" s="192"/>
      <c r="F118" s="354"/>
      <c r="G118" s="168"/>
      <c r="H118" s="172"/>
      <c r="I118" s="170"/>
    </row>
    <row r="119" spans="1:9" ht="24">
      <c r="A119" s="370">
        <v>240414</v>
      </c>
      <c r="B119" s="192" t="s">
        <v>463</v>
      </c>
      <c r="C119" s="353">
        <v>7101</v>
      </c>
      <c r="D119" s="192"/>
      <c r="E119" s="192"/>
      <c r="F119" s="371">
        <v>7101</v>
      </c>
      <c r="G119" s="168"/>
      <c r="H119" s="172"/>
      <c r="I119" s="170"/>
    </row>
    <row r="120" spans="1:9" ht="24">
      <c r="A120" s="137"/>
      <c r="B120" s="192"/>
      <c r="C120" s="353"/>
      <c r="D120" s="192"/>
      <c r="E120" s="139"/>
      <c r="F120" s="354"/>
      <c r="G120" s="168"/>
      <c r="H120" s="172"/>
      <c r="I120" s="170"/>
    </row>
    <row r="121" spans="1:9" ht="24">
      <c r="A121" s="365"/>
      <c r="B121" s="366" t="s">
        <v>120</v>
      </c>
      <c r="C121" s="353"/>
      <c r="D121" s="192"/>
      <c r="E121" s="139"/>
      <c r="F121" s="354"/>
      <c r="G121" s="356"/>
      <c r="H121" s="172"/>
      <c r="I121" s="170"/>
    </row>
    <row r="122" spans="1:9" ht="24">
      <c r="A122" s="372" t="s">
        <v>119</v>
      </c>
      <c r="B122" s="192" t="s">
        <v>121</v>
      </c>
      <c r="C122" s="353">
        <v>93390</v>
      </c>
      <c r="D122" s="192"/>
      <c r="E122" s="139"/>
      <c r="F122" s="354">
        <v>93390</v>
      </c>
      <c r="G122" s="168"/>
      <c r="H122" s="172"/>
      <c r="I122" s="170"/>
    </row>
    <row r="123" spans="1:9" ht="24">
      <c r="A123" s="214"/>
      <c r="B123" s="192"/>
      <c r="C123" s="139"/>
      <c r="D123" s="192"/>
      <c r="E123" s="139"/>
      <c r="F123" s="192"/>
      <c r="G123" s="168"/>
      <c r="H123" s="172"/>
      <c r="I123" s="170"/>
    </row>
    <row r="124" spans="1:9" ht="24">
      <c r="A124" s="214"/>
      <c r="B124" s="192"/>
      <c r="C124" s="353"/>
      <c r="D124" s="192"/>
      <c r="E124" s="139"/>
      <c r="F124" s="354"/>
      <c r="G124" s="168"/>
      <c r="H124" s="172"/>
      <c r="I124" s="170"/>
    </row>
    <row r="125" spans="1:9" ht="24">
      <c r="A125" s="214"/>
      <c r="B125" s="192"/>
      <c r="C125" s="353"/>
      <c r="D125" s="192"/>
      <c r="E125" s="139"/>
      <c r="F125" s="354"/>
      <c r="G125" s="168"/>
      <c r="H125" s="172"/>
      <c r="I125" s="170"/>
    </row>
    <row r="126" spans="1:9" ht="24">
      <c r="A126" s="214"/>
      <c r="B126" s="192"/>
      <c r="C126" s="139"/>
      <c r="D126" s="192"/>
      <c r="E126" s="139"/>
      <c r="F126" s="192"/>
      <c r="G126" s="168"/>
      <c r="H126" s="172"/>
      <c r="I126" s="170"/>
    </row>
    <row r="127" spans="1:9" ht="24.75" thickBot="1">
      <c r="A127" s="373"/>
      <c r="B127" s="374" t="s">
        <v>410</v>
      </c>
      <c r="C127" s="375">
        <f>SUM(C119:C126)</f>
        <v>100491</v>
      </c>
      <c r="D127" s="376"/>
      <c r="E127" s="377"/>
      <c r="F127" s="378">
        <f>SUM(F119:F126)</f>
        <v>100491</v>
      </c>
      <c r="G127" s="180"/>
      <c r="H127" s="178"/>
      <c r="I127" s="182"/>
    </row>
    <row r="128" ht="22.5" thickTop="1"/>
    <row r="133" spans="1:9" ht="21.75">
      <c r="A133" s="477" t="s">
        <v>245</v>
      </c>
      <c r="B133" s="477"/>
      <c r="C133" s="477"/>
      <c r="D133" s="477"/>
      <c r="E133" s="477"/>
      <c r="F133" s="477"/>
      <c r="G133" s="477"/>
      <c r="H133" s="477"/>
      <c r="I133" s="477"/>
    </row>
    <row r="134" spans="1:9" ht="21.75">
      <c r="A134" s="477" t="s">
        <v>399</v>
      </c>
      <c r="B134" s="477"/>
      <c r="C134" s="477"/>
      <c r="D134" s="477"/>
      <c r="E134" s="477"/>
      <c r="F134" s="477"/>
      <c r="G134" s="477"/>
      <c r="H134" s="477"/>
      <c r="I134" s="477"/>
    </row>
    <row r="135" spans="1:9" ht="21.75">
      <c r="A135" s="478" t="s">
        <v>392</v>
      </c>
      <c r="B135" s="478"/>
      <c r="C135" s="478"/>
      <c r="D135" s="478"/>
      <c r="E135" s="478"/>
      <c r="F135" s="478"/>
      <c r="G135" s="478"/>
      <c r="H135" s="478"/>
      <c r="I135" s="478"/>
    </row>
    <row r="136" spans="1:9" ht="21.75">
      <c r="A136" s="158" t="s">
        <v>409</v>
      </c>
      <c r="B136" s="159" t="s">
        <v>400</v>
      </c>
      <c r="C136" s="175" t="s">
        <v>401</v>
      </c>
      <c r="D136" s="159"/>
      <c r="E136" s="160" t="s">
        <v>402</v>
      </c>
      <c r="F136" s="159" t="s">
        <v>403</v>
      </c>
      <c r="G136" s="160" t="s">
        <v>404</v>
      </c>
      <c r="H136" s="159" t="s">
        <v>405</v>
      </c>
      <c r="I136" s="161" t="s">
        <v>406</v>
      </c>
    </row>
    <row r="137" spans="1:9" ht="21.75">
      <c r="A137" s="162"/>
      <c r="B137" s="163"/>
      <c r="C137" s="176" t="s">
        <v>407</v>
      </c>
      <c r="D137" s="163" t="s">
        <v>408</v>
      </c>
      <c r="E137" s="164"/>
      <c r="F137" s="163"/>
      <c r="G137" s="164"/>
      <c r="H137" s="163"/>
      <c r="I137" s="165"/>
    </row>
    <row r="138" spans="1:9" ht="24">
      <c r="A138" s="218"/>
      <c r="B138" s="367"/>
      <c r="C138" s="368"/>
      <c r="D138" s="218"/>
      <c r="E138" s="368"/>
      <c r="F138" s="218"/>
      <c r="G138" s="155"/>
      <c r="H138" s="157"/>
      <c r="I138" s="156"/>
    </row>
    <row r="139" spans="1:9" ht="24">
      <c r="A139" s="192"/>
      <c r="B139" s="369" t="s">
        <v>363</v>
      </c>
      <c r="C139" s="354"/>
      <c r="D139" s="192"/>
      <c r="E139" s="192"/>
      <c r="F139" s="354"/>
      <c r="G139" s="168"/>
      <c r="H139" s="172"/>
      <c r="I139" s="170"/>
    </row>
    <row r="140" spans="1:9" ht="24">
      <c r="A140" s="370">
        <v>240444</v>
      </c>
      <c r="B140" s="192" t="s">
        <v>463</v>
      </c>
      <c r="C140" s="353">
        <v>7101</v>
      </c>
      <c r="D140" s="192"/>
      <c r="E140" s="192"/>
      <c r="F140" s="371">
        <v>7101</v>
      </c>
      <c r="G140" s="168"/>
      <c r="H140" s="172"/>
      <c r="I140" s="170"/>
    </row>
    <row r="141" spans="1:9" ht="24">
      <c r="A141" s="137"/>
      <c r="B141" s="192"/>
      <c r="C141" s="353"/>
      <c r="D141" s="192"/>
      <c r="E141" s="139"/>
      <c r="F141" s="354"/>
      <c r="G141" s="168"/>
      <c r="H141" s="172"/>
      <c r="I141" s="170"/>
    </row>
    <row r="142" spans="1:9" ht="24">
      <c r="A142" s="365"/>
      <c r="B142" s="366"/>
      <c r="C142" s="353"/>
      <c r="D142" s="192"/>
      <c r="E142" s="139"/>
      <c r="F142" s="354"/>
      <c r="G142" s="356"/>
      <c r="H142" s="172"/>
      <c r="I142" s="170"/>
    </row>
    <row r="143" spans="1:9" ht="24">
      <c r="A143" s="372"/>
      <c r="B143" s="192"/>
      <c r="C143" s="353"/>
      <c r="D143" s="192"/>
      <c r="E143" s="139"/>
      <c r="F143" s="354"/>
      <c r="G143" s="168"/>
      <c r="H143" s="172"/>
      <c r="I143" s="170"/>
    </row>
    <row r="144" spans="1:9" ht="24">
      <c r="A144" s="214"/>
      <c r="B144" s="192"/>
      <c r="C144" s="139"/>
      <c r="D144" s="192"/>
      <c r="E144" s="139"/>
      <c r="F144" s="192"/>
      <c r="G144" s="168"/>
      <c r="H144" s="172"/>
      <c r="I144" s="170"/>
    </row>
    <row r="145" spans="1:9" ht="24">
      <c r="A145" s="214"/>
      <c r="B145" s="192"/>
      <c r="C145" s="353"/>
      <c r="D145" s="192"/>
      <c r="E145" s="139"/>
      <c r="F145" s="354"/>
      <c r="G145" s="168"/>
      <c r="H145" s="172"/>
      <c r="I145" s="170"/>
    </row>
    <row r="146" spans="1:9" ht="24">
      <c r="A146" s="214"/>
      <c r="B146" s="192"/>
      <c r="C146" s="353"/>
      <c r="D146" s="192"/>
      <c r="E146" s="139"/>
      <c r="F146" s="354"/>
      <c r="G146" s="168"/>
      <c r="H146" s="172"/>
      <c r="I146" s="170"/>
    </row>
    <row r="147" spans="1:9" ht="24">
      <c r="A147" s="214"/>
      <c r="B147" s="192"/>
      <c r="C147" s="139"/>
      <c r="D147" s="192"/>
      <c r="E147" s="139"/>
      <c r="F147" s="192"/>
      <c r="G147" s="168"/>
      <c r="H147" s="172"/>
      <c r="I147" s="170"/>
    </row>
    <row r="148" spans="1:9" ht="24.75" thickBot="1">
      <c r="A148" s="373"/>
      <c r="B148" s="374" t="s">
        <v>410</v>
      </c>
      <c r="C148" s="375">
        <f>SUM(C140:C147)</f>
        <v>7101</v>
      </c>
      <c r="D148" s="376"/>
      <c r="E148" s="377"/>
      <c r="F148" s="378">
        <f>SUM(F140:F147)</f>
        <v>7101</v>
      </c>
      <c r="G148" s="180"/>
      <c r="H148" s="178"/>
      <c r="I148" s="182"/>
    </row>
    <row r="149" ht="22.5" thickTop="1"/>
    <row r="153" spans="1:9" ht="21.75">
      <c r="A153" s="477" t="s">
        <v>245</v>
      </c>
      <c r="B153" s="477"/>
      <c r="C153" s="477"/>
      <c r="D153" s="477"/>
      <c r="E153" s="477"/>
      <c r="F153" s="477"/>
      <c r="G153" s="477"/>
      <c r="H153" s="477"/>
      <c r="I153" s="477"/>
    </row>
    <row r="154" spans="1:9" ht="21.75">
      <c r="A154" s="477" t="s">
        <v>399</v>
      </c>
      <c r="B154" s="477"/>
      <c r="C154" s="477"/>
      <c r="D154" s="477"/>
      <c r="E154" s="477"/>
      <c r="F154" s="477"/>
      <c r="G154" s="477"/>
      <c r="H154" s="477"/>
      <c r="I154" s="477"/>
    </row>
    <row r="155" spans="1:9" ht="21.75">
      <c r="A155" s="478" t="s">
        <v>139</v>
      </c>
      <c r="B155" s="478"/>
      <c r="C155" s="478"/>
      <c r="D155" s="478"/>
      <c r="E155" s="478"/>
      <c r="F155" s="478"/>
      <c r="G155" s="478"/>
      <c r="H155" s="478"/>
      <c r="I155" s="478"/>
    </row>
    <row r="156" spans="1:9" ht="21.75">
      <c r="A156" s="158" t="s">
        <v>409</v>
      </c>
      <c r="B156" s="159" t="s">
        <v>400</v>
      </c>
      <c r="C156" s="175" t="s">
        <v>401</v>
      </c>
      <c r="D156" s="159"/>
      <c r="E156" s="160" t="s">
        <v>402</v>
      </c>
      <c r="F156" s="159" t="s">
        <v>403</v>
      </c>
      <c r="G156" s="160" t="s">
        <v>404</v>
      </c>
      <c r="H156" s="159" t="s">
        <v>405</v>
      </c>
      <c r="I156" s="161" t="s">
        <v>406</v>
      </c>
    </row>
    <row r="157" spans="1:9" ht="21.75">
      <c r="A157" s="162"/>
      <c r="B157" s="163"/>
      <c r="C157" s="176" t="s">
        <v>407</v>
      </c>
      <c r="D157" s="163" t="s">
        <v>408</v>
      </c>
      <c r="E157" s="164"/>
      <c r="F157" s="163"/>
      <c r="G157" s="164"/>
      <c r="H157" s="163"/>
      <c r="I157" s="165"/>
    </row>
    <row r="158" spans="1:9" ht="24">
      <c r="A158" s="218"/>
      <c r="B158" s="369" t="s">
        <v>363</v>
      </c>
      <c r="C158" s="354"/>
      <c r="D158" s="192"/>
      <c r="E158" s="192"/>
      <c r="F158" s="354"/>
      <c r="G158" s="168"/>
      <c r="H158" s="172"/>
      <c r="I158" s="170"/>
    </row>
    <row r="159" spans="1:9" ht="24">
      <c r="A159" s="370">
        <v>21326</v>
      </c>
      <c r="B159" s="192" t="s">
        <v>463</v>
      </c>
      <c r="C159" s="353">
        <v>7101</v>
      </c>
      <c r="D159" s="192"/>
      <c r="E159" s="192"/>
      <c r="F159" s="371">
        <v>7101</v>
      </c>
      <c r="G159" s="168"/>
      <c r="H159" s="172"/>
      <c r="I159" s="170"/>
    </row>
    <row r="160" spans="1:9" ht="24">
      <c r="A160" s="370"/>
      <c r="B160" s="366" t="s">
        <v>142</v>
      </c>
      <c r="C160" s="353"/>
      <c r="D160" s="192"/>
      <c r="E160" s="192"/>
      <c r="F160" s="371"/>
      <c r="G160" s="168"/>
      <c r="H160" s="172"/>
      <c r="I160" s="170"/>
    </row>
    <row r="161" spans="1:9" ht="24">
      <c r="A161" s="370">
        <v>21331</v>
      </c>
      <c r="B161" s="192" t="s">
        <v>143</v>
      </c>
      <c r="C161" s="353">
        <v>103190</v>
      </c>
      <c r="D161" s="192"/>
      <c r="E161" s="192"/>
      <c r="F161" s="371">
        <v>103190</v>
      </c>
      <c r="G161" s="168"/>
      <c r="H161" s="172"/>
      <c r="I161" s="170"/>
    </row>
    <row r="162" spans="1:9" ht="24">
      <c r="A162" s="370"/>
      <c r="B162" s="366" t="s">
        <v>144</v>
      </c>
      <c r="C162" s="353"/>
      <c r="D162" s="192"/>
      <c r="E162" s="192"/>
      <c r="F162" s="371"/>
      <c r="G162" s="168"/>
      <c r="H162" s="172"/>
      <c r="I162" s="170"/>
    </row>
    <row r="163" spans="1:9" ht="24">
      <c r="A163" s="370">
        <v>21331</v>
      </c>
      <c r="B163" s="192" t="s">
        <v>147</v>
      </c>
      <c r="C163" s="353">
        <v>88930</v>
      </c>
      <c r="D163" s="192"/>
      <c r="E163" s="192"/>
      <c r="F163" s="371">
        <v>88930</v>
      </c>
      <c r="G163" s="168"/>
      <c r="H163" s="172"/>
      <c r="I163" s="170"/>
    </row>
    <row r="164" spans="1:9" ht="24">
      <c r="A164" s="370"/>
      <c r="B164" s="192" t="s">
        <v>147</v>
      </c>
      <c r="C164" s="353">
        <v>207000</v>
      </c>
      <c r="D164" s="192"/>
      <c r="E164" s="192"/>
      <c r="F164" s="371">
        <v>207000</v>
      </c>
      <c r="G164" s="168"/>
      <c r="H164" s="172"/>
      <c r="I164" s="170"/>
    </row>
    <row r="165" spans="1:9" ht="24">
      <c r="A165" s="370"/>
      <c r="B165" s="192" t="s">
        <v>146</v>
      </c>
      <c r="C165" s="353">
        <v>18000</v>
      </c>
      <c r="D165" s="192"/>
      <c r="E165" s="192"/>
      <c r="F165" s="371">
        <v>18000</v>
      </c>
      <c r="G165" s="168"/>
      <c r="H165" s="172"/>
      <c r="I165" s="170"/>
    </row>
    <row r="166" spans="1:9" ht="24">
      <c r="A166" s="370"/>
      <c r="B166" s="192" t="s">
        <v>148</v>
      </c>
      <c r="C166" s="353">
        <v>270000</v>
      </c>
      <c r="D166" s="192"/>
      <c r="E166" s="192"/>
      <c r="F166" s="371">
        <v>270000</v>
      </c>
      <c r="G166" s="168"/>
      <c r="H166" s="172"/>
      <c r="I166" s="170"/>
    </row>
    <row r="167" spans="1:9" ht="24">
      <c r="A167" s="370"/>
      <c r="B167" s="366" t="s">
        <v>140</v>
      </c>
      <c r="C167" s="353"/>
      <c r="D167" s="192"/>
      <c r="E167" s="192"/>
      <c r="F167" s="371"/>
      <c r="G167" s="168"/>
      <c r="H167" s="172"/>
      <c r="I167" s="170"/>
    </row>
    <row r="168" spans="1:9" ht="24">
      <c r="A168" s="370">
        <v>21313</v>
      </c>
      <c r="B168" s="192" t="s">
        <v>141</v>
      </c>
      <c r="C168" s="353">
        <v>6000</v>
      </c>
      <c r="D168" s="192"/>
      <c r="E168" s="192"/>
      <c r="F168" s="371">
        <v>6000</v>
      </c>
      <c r="G168" s="168"/>
      <c r="H168" s="172"/>
      <c r="I168" s="170"/>
    </row>
    <row r="169" spans="1:9" ht="24">
      <c r="A169" s="370">
        <v>21331</v>
      </c>
      <c r="B169" s="192" t="s">
        <v>141</v>
      </c>
      <c r="C169" s="353">
        <v>6000</v>
      </c>
      <c r="D169" s="192"/>
      <c r="E169" s="139"/>
      <c r="F169" s="354">
        <v>6000</v>
      </c>
      <c r="G169" s="356"/>
      <c r="H169" s="172"/>
      <c r="I169" s="170"/>
    </row>
    <row r="170" spans="1:9" ht="24">
      <c r="A170" s="384"/>
      <c r="B170" s="366" t="s">
        <v>120</v>
      </c>
      <c r="C170" s="353"/>
      <c r="D170" s="192"/>
      <c r="E170" s="139"/>
      <c r="F170" s="354"/>
      <c r="G170" s="168"/>
      <c r="H170" s="172"/>
      <c r="I170" s="170"/>
    </row>
    <row r="171" spans="1:9" ht="24">
      <c r="A171" s="385">
        <v>21312</v>
      </c>
      <c r="B171" s="192" t="s">
        <v>121</v>
      </c>
      <c r="C171" s="383">
        <v>100536</v>
      </c>
      <c r="D171" s="142"/>
      <c r="E171" s="383"/>
      <c r="F171" s="142">
        <v>100536</v>
      </c>
      <c r="G171" s="168"/>
      <c r="H171" s="172"/>
      <c r="I171" s="170"/>
    </row>
    <row r="172" spans="1:9" ht="24.75" thickBot="1">
      <c r="A172" s="373"/>
      <c r="B172" s="374" t="s">
        <v>410</v>
      </c>
      <c r="C172" s="375">
        <f>SUM(C159:C171)</f>
        <v>806757</v>
      </c>
      <c r="D172" s="376"/>
      <c r="E172" s="377"/>
      <c r="F172" s="378">
        <f>SUM(F159:F171)</f>
        <v>806757</v>
      </c>
      <c r="G172" s="180"/>
      <c r="H172" s="178"/>
      <c r="I172" s="182"/>
    </row>
    <row r="173" spans="1:9" ht="22.5" thickTop="1">
      <c r="A173" s="477" t="s">
        <v>245</v>
      </c>
      <c r="B173" s="477"/>
      <c r="C173" s="477"/>
      <c r="D173" s="477"/>
      <c r="E173" s="477"/>
      <c r="F173" s="477"/>
      <c r="G173" s="477"/>
      <c r="H173" s="477"/>
      <c r="I173" s="477"/>
    </row>
    <row r="174" spans="1:9" ht="21.75">
      <c r="A174" s="477" t="s">
        <v>399</v>
      </c>
      <c r="B174" s="477"/>
      <c r="C174" s="477"/>
      <c r="D174" s="477"/>
      <c r="E174" s="477"/>
      <c r="F174" s="477"/>
      <c r="G174" s="477"/>
      <c r="H174" s="477"/>
      <c r="I174" s="477"/>
    </row>
    <row r="175" spans="1:9" ht="21.75">
      <c r="A175" s="478" t="s">
        <v>130</v>
      </c>
      <c r="B175" s="478"/>
      <c r="C175" s="478"/>
      <c r="D175" s="478"/>
      <c r="E175" s="478"/>
      <c r="F175" s="478"/>
      <c r="G175" s="478"/>
      <c r="H175" s="478"/>
      <c r="I175" s="478"/>
    </row>
    <row r="176" spans="1:9" ht="21.75">
      <c r="A176" s="158" t="s">
        <v>409</v>
      </c>
      <c r="B176" s="159" t="s">
        <v>400</v>
      </c>
      <c r="C176" s="175" t="s">
        <v>401</v>
      </c>
      <c r="D176" s="159"/>
      <c r="E176" s="160" t="s">
        <v>402</v>
      </c>
      <c r="F176" s="159" t="s">
        <v>403</v>
      </c>
      <c r="G176" s="160" t="s">
        <v>404</v>
      </c>
      <c r="H176" s="159" t="s">
        <v>405</v>
      </c>
      <c r="I176" s="161" t="s">
        <v>406</v>
      </c>
    </row>
    <row r="177" spans="1:9" ht="21.75">
      <c r="A177" s="162"/>
      <c r="B177" s="163"/>
      <c r="C177" s="176" t="s">
        <v>407</v>
      </c>
      <c r="D177" s="163" t="s">
        <v>408</v>
      </c>
      <c r="E177" s="164"/>
      <c r="F177" s="163"/>
      <c r="G177" s="164"/>
      <c r="H177" s="163"/>
      <c r="I177" s="165"/>
    </row>
    <row r="178" spans="1:9" ht="24">
      <c r="A178" s="218"/>
      <c r="B178" s="369" t="s">
        <v>120</v>
      </c>
      <c r="C178" s="354"/>
      <c r="D178" s="192"/>
      <c r="E178" s="192"/>
      <c r="F178" s="354"/>
      <c r="G178" s="168"/>
      <c r="H178" s="172"/>
      <c r="I178" s="170"/>
    </row>
    <row r="179" spans="1:9" ht="24">
      <c r="A179" s="370">
        <v>240532</v>
      </c>
      <c r="B179" s="192" t="s">
        <v>131</v>
      </c>
      <c r="C179" s="353">
        <v>234000</v>
      </c>
      <c r="D179" s="192"/>
      <c r="E179" s="192"/>
      <c r="F179" s="371">
        <v>234000</v>
      </c>
      <c r="G179" s="168"/>
      <c r="H179" s="172"/>
      <c r="I179" s="170"/>
    </row>
    <row r="180" spans="1:9" ht="24">
      <c r="A180" s="370"/>
      <c r="B180" s="366"/>
      <c r="C180" s="353"/>
      <c r="D180" s="192"/>
      <c r="E180" s="192"/>
      <c r="F180" s="371"/>
      <c r="G180" s="168"/>
      <c r="H180" s="172"/>
      <c r="I180" s="170"/>
    </row>
    <row r="181" spans="1:9" ht="24">
      <c r="A181" s="370"/>
      <c r="B181" s="192"/>
      <c r="C181" s="353"/>
      <c r="D181" s="192"/>
      <c r="E181" s="192"/>
      <c r="F181" s="371"/>
      <c r="G181" s="168"/>
      <c r="H181" s="172"/>
      <c r="I181" s="170"/>
    </row>
    <row r="182" spans="1:9" ht="24">
      <c r="A182" s="370"/>
      <c r="B182" s="366"/>
      <c r="C182" s="353"/>
      <c r="D182" s="192"/>
      <c r="E182" s="192"/>
      <c r="F182" s="371"/>
      <c r="G182" s="168"/>
      <c r="H182" s="172"/>
      <c r="I182" s="170"/>
    </row>
    <row r="183" spans="1:9" ht="24">
      <c r="A183" s="370"/>
      <c r="B183" s="192"/>
      <c r="C183" s="353"/>
      <c r="D183" s="192"/>
      <c r="E183" s="192"/>
      <c r="F183" s="371"/>
      <c r="G183" s="168"/>
      <c r="H183" s="172"/>
      <c r="I183" s="170"/>
    </row>
    <row r="184" spans="1:9" ht="24">
      <c r="A184" s="370"/>
      <c r="B184" s="192"/>
      <c r="C184" s="353"/>
      <c r="D184" s="192"/>
      <c r="E184" s="192"/>
      <c r="F184" s="371"/>
      <c r="G184" s="168"/>
      <c r="H184" s="172"/>
      <c r="I184" s="170"/>
    </row>
    <row r="185" spans="1:9" ht="24">
      <c r="A185" s="370"/>
      <c r="B185" s="192"/>
      <c r="C185" s="353"/>
      <c r="D185" s="192"/>
      <c r="E185" s="192"/>
      <c r="F185" s="371"/>
      <c r="G185" s="168"/>
      <c r="H185" s="172"/>
      <c r="I185" s="170"/>
    </row>
    <row r="186" spans="1:9" ht="24">
      <c r="A186" s="370"/>
      <c r="B186" s="192"/>
      <c r="C186" s="353"/>
      <c r="D186" s="192"/>
      <c r="E186" s="192"/>
      <c r="F186" s="371"/>
      <c r="G186" s="168"/>
      <c r="H186" s="172"/>
      <c r="I186" s="170"/>
    </row>
    <row r="187" spans="1:9" ht="24">
      <c r="A187" s="370"/>
      <c r="B187" s="366"/>
      <c r="C187" s="353"/>
      <c r="D187" s="192"/>
      <c r="E187" s="192"/>
      <c r="F187" s="371"/>
      <c r="G187" s="168"/>
      <c r="H187" s="172"/>
      <c r="I187" s="170"/>
    </row>
    <row r="188" spans="1:9" ht="24">
      <c r="A188" s="370"/>
      <c r="B188" s="192"/>
      <c r="C188" s="353"/>
      <c r="D188" s="192"/>
      <c r="E188" s="192"/>
      <c r="F188" s="371"/>
      <c r="G188" s="168"/>
      <c r="H188" s="172"/>
      <c r="I188" s="170"/>
    </row>
    <row r="189" spans="1:9" ht="24">
      <c r="A189" s="370"/>
      <c r="B189" s="192"/>
      <c r="C189" s="353"/>
      <c r="D189" s="192"/>
      <c r="E189" s="139"/>
      <c r="F189" s="354"/>
      <c r="G189" s="356"/>
      <c r="H189" s="172"/>
      <c r="I189" s="170"/>
    </row>
    <row r="190" spans="1:9" ht="24">
      <c r="A190" s="384"/>
      <c r="B190" s="366"/>
      <c r="C190" s="353"/>
      <c r="D190" s="192"/>
      <c r="E190" s="139"/>
      <c r="F190" s="354"/>
      <c r="G190" s="168"/>
      <c r="H190" s="172"/>
      <c r="I190" s="170"/>
    </row>
    <row r="191" spans="1:9" ht="24">
      <c r="A191" s="385"/>
      <c r="B191" s="192"/>
      <c r="C191" s="383"/>
      <c r="D191" s="142"/>
      <c r="E191" s="383"/>
      <c r="F191" s="142"/>
      <c r="G191" s="168"/>
      <c r="H191" s="172"/>
      <c r="I191" s="170"/>
    </row>
    <row r="192" spans="1:9" ht="24.75" thickBot="1">
      <c r="A192" s="373"/>
      <c r="B192" s="374" t="s">
        <v>410</v>
      </c>
      <c r="C192" s="375">
        <f>SUM(C179:C191)</f>
        <v>234000</v>
      </c>
      <c r="D192" s="376"/>
      <c r="E192" s="377"/>
      <c r="F192" s="378">
        <f>SUM(F179:F191)</f>
        <v>234000</v>
      </c>
      <c r="G192" s="180"/>
      <c r="H192" s="178"/>
      <c r="I192" s="182"/>
    </row>
    <row r="193" ht="22.5" thickTop="1"/>
  </sheetData>
  <sheetProtection/>
  <mergeCells count="27">
    <mergeCell ref="A154:I154"/>
    <mergeCell ref="A155:I155"/>
    <mergeCell ref="A114:I114"/>
    <mergeCell ref="A135:I135"/>
    <mergeCell ref="A134:I134"/>
    <mergeCell ref="A48:I48"/>
    <mergeCell ref="A68:I68"/>
    <mergeCell ref="A69:I69"/>
    <mergeCell ref="A153:I153"/>
    <mergeCell ref="A133:I133"/>
    <mergeCell ref="A91:I91"/>
    <mergeCell ref="A92:I92"/>
    <mergeCell ref="A70:I70"/>
    <mergeCell ref="A25:I25"/>
    <mergeCell ref="A26:I26"/>
    <mergeCell ref="A46:I46"/>
    <mergeCell ref="A47:I47"/>
    <mergeCell ref="A173:I173"/>
    <mergeCell ref="A174:I174"/>
    <mergeCell ref="A175:I175"/>
    <mergeCell ref="A2:I2"/>
    <mergeCell ref="A3:I3"/>
    <mergeCell ref="A4:I4"/>
    <mergeCell ref="A24:I24"/>
    <mergeCell ref="A90:I90"/>
    <mergeCell ref="A112:I112"/>
    <mergeCell ref="A113:I11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110"/>
  <sheetViews>
    <sheetView zoomScalePageLayoutView="0" workbookViewId="0" topLeftCell="A1">
      <selection activeCell="C10" sqref="C10"/>
    </sheetView>
  </sheetViews>
  <sheetFormatPr defaultColWidth="9.140625" defaultRowHeight="21.75"/>
  <cols>
    <col min="2" max="2" width="12.00390625" style="0" customWidth="1"/>
    <col min="3" max="3" width="48.140625" style="0" customWidth="1"/>
    <col min="4" max="4" width="19.7109375" style="0" customWidth="1"/>
  </cols>
  <sheetData>
    <row r="1" spans="2:12" ht="24">
      <c r="B1" s="498" t="s">
        <v>245</v>
      </c>
      <c r="C1" s="498"/>
      <c r="D1" s="498"/>
      <c r="E1" s="498"/>
      <c r="F1" s="498"/>
      <c r="G1" s="209"/>
      <c r="H1" s="209"/>
      <c r="I1" s="209"/>
      <c r="J1" s="209"/>
      <c r="K1" s="137"/>
      <c r="L1" s="137"/>
    </row>
    <row r="2" spans="2:12" ht="24">
      <c r="B2" s="498" t="s">
        <v>150</v>
      </c>
      <c r="C2" s="498"/>
      <c r="D2" s="498"/>
      <c r="E2" s="498"/>
      <c r="F2" s="498"/>
      <c r="G2" s="209"/>
      <c r="H2" s="209"/>
      <c r="I2" s="209"/>
      <c r="J2" s="209"/>
      <c r="K2" s="137"/>
      <c r="L2" s="137"/>
    </row>
    <row r="3" spans="2:12" ht="24">
      <c r="B3" s="499" t="s">
        <v>398</v>
      </c>
      <c r="C3" s="499"/>
      <c r="D3" s="499"/>
      <c r="E3" s="499"/>
      <c r="F3" s="499"/>
      <c r="G3" s="210"/>
      <c r="H3" s="210"/>
      <c r="I3" s="210"/>
      <c r="J3" s="210"/>
      <c r="K3" s="137"/>
      <c r="L3" s="137"/>
    </row>
    <row r="4" spans="2:12" ht="24">
      <c r="B4" s="211" t="s">
        <v>151</v>
      </c>
      <c r="C4" s="211" t="s">
        <v>247</v>
      </c>
      <c r="D4" s="211" t="s">
        <v>153</v>
      </c>
      <c r="E4" s="137"/>
      <c r="F4" s="137"/>
      <c r="G4" s="137"/>
      <c r="H4" s="137"/>
      <c r="I4" s="137"/>
      <c r="J4" s="137"/>
      <c r="K4" s="137"/>
      <c r="L4" s="137"/>
    </row>
    <row r="5" spans="2:12" ht="24">
      <c r="B5" s="212"/>
      <c r="C5" s="218"/>
      <c r="D5" s="216"/>
      <c r="E5" s="137"/>
      <c r="F5" s="137"/>
      <c r="G5" s="137"/>
      <c r="H5" s="137"/>
      <c r="I5" s="137"/>
      <c r="J5" s="137"/>
      <c r="K5" s="137"/>
      <c r="L5" s="137"/>
    </row>
    <row r="6" spans="2:12" ht="24">
      <c r="B6" s="213"/>
      <c r="C6" s="192"/>
      <c r="D6" s="142"/>
      <c r="E6" s="137"/>
      <c r="F6" s="137"/>
      <c r="G6" s="137"/>
      <c r="H6" s="137"/>
      <c r="I6" s="137"/>
      <c r="J6" s="137"/>
      <c r="K6" s="137"/>
      <c r="L6" s="137"/>
    </row>
    <row r="7" spans="2:12" ht="24">
      <c r="B7" s="213"/>
      <c r="C7" s="192"/>
      <c r="D7" s="142"/>
      <c r="E7" s="137"/>
      <c r="F7" s="137"/>
      <c r="G7" s="137"/>
      <c r="H7" s="137"/>
      <c r="I7" s="137"/>
      <c r="J7" s="137"/>
      <c r="K7" s="137"/>
      <c r="L7" s="137"/>
    </row>
    <row r="8" spans="2:12" ht="24">
      <c r="B8" s="214"/>
      <c r="C8" s="192"/>
      <c r="D8" s="192"/>
      <c r="E8" s="137"/>
      <c r="F8" s="137"/>
      <c r="G8" s="137"/>
      <c r="H8" s="137"/>
      <c r="I8" s="137"/>
      <c r="J8" s="137"/>
      <c r="K8" s="137"/>
      <c r="L8" s="137"/>
    </row>
    <row r="9" spans="2:12" ht="24">
      <c r="B9" s="214"/>
      <c r="C9" s="192"/>
      <c r="D9" s="192"/>
      <c r="E9" s="137"/>
      <c r="F9" s="137"/>
      <c r="G9" s="137"/>
      <c r="H9" s="137"/>
      <c r="I9" s="137"/>
      <c r="J9" s="137"/>
      <c r="K9" s="137"/>
      <c r="L9" s="137"/>
    </row>
    <row r="10" spans="2:12" ht="24">
      <c r="B10" s="214"/>
      <c r="C10" s="192"/>
      <c r="D10" s="192"/>
      <c r="E10" s="137"/>
      <c r="F10" s="137"/>
      <c r="G10" s="137"/>
      <c r="H10" s="137"/>
      <c r="I10" s="137"/>
      <c r="J10" s="137"/>
      <c r="K10" s="137"/>
      <c r="L10" s="137"/>
    </row>
    <row r="11" spans="2:12" ht="24">
      <c r="B11" s="214"/>
      <c r="C11" s="192"/>
      <c r="D11" s="192"/>
      <c r="E11" s="137"/>
      <c r="F11" s="137"/>
      <c r="G11" s="137"/>
      <c r="H11" s="137"/>
      <c r="I11" s="137"/>
      <c r="J11" s="137"/>
      <c r="K11" s="137"/>
      <c r="L11" s="137"/>
    </row>
    <row r="12" spans="2:12" ht="24">
      <c r="B12" s="214"/>
      <c r="C12" s="192"/>
      <c r="D12" s="192"/>
      <c r="E12" s="137"/>
      <c r="F12" s="137"/>
      <c r="G12" s="137"/>
      <c r="H12" s="137"/>
      <c r="I12" s="137"/>
      <c r="J12" s="137"/>
      <c r="K12" s="137"/>
      <c r="L12" s="137"/>
    </row>
    <row r="13" spans="2:12" ht="24">
      <c r="B13" s="214"/>
      <c r="C13" s="192"/>
      <c r="D13" s="192"/>
      <c r="E13" s="137"/>
      <c r="F13" s="137"/>
      <c r="G13" s="137"/>
      <c r="H13" s="137"/>
      <c r="I13" s="137"/>
      <c r="J13" s="137"/>
      <c r="K13" s="137"/>
      <c r="L13" s="137"/>
    </row>
    <row r="14" spans="2:12" ht="24.75" thickBot="1">
      <c r="B14" s="215"/>
      <c r="C14" s="217"/>
      <c r="D14" s="219">
        <f>SUM(D5:D13)</f>
        <v>0</v>
      </c>
      <c r="E14" s="137"/>
      <c r="F14" s="137"/>
      <c r="G14" s="137"/>
      <c r="H14" s="137"/>
      <c r="I14" s="137"/>
      <c r="J14" s="137"/>
      <c r="K14" s="137"/>
      <c r="L14" s="137"/>
    </row>
    <row r="15" spans="2:12" ht="24.75" thickTop="1"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</row>
    <row r="16" spans="2:12" ht="24"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</row>
    <row r="17" spans="2:12" ht="24"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</row>
    <row r="18" spans="2:12" ht="24"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</row>
    <row r="19" spans="2:12" ht="24"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</row>
    <row r="20" spans="2:12" ht="24"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</row>
    <row r="21" spans="2:12" ht="24"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</row>
    <row r="22" spans="2:12" ht="24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</row>
    <row r="23" spans="2:12" ht="24"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</row>
    <row r="24" spans="2:12" ht="24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</row>
    <row r="25" spans="2:12" ht="24"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</row>
    <row r="26" spans="2:12" ht="24"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</row>
    <row r="27" spans="2:12" ht="24"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</row>
    <row r="28" spans="2:12" ht="24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</row>
    <row r="29" spans="2:12" ht="24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  <row r="30" spans="2:12" ht="24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</row>
    <row r="31" spans="2:12" ht="24"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</row>
    <row r="32" spans="2:12" ht="24"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</row>
    <row r="33" spans="2:12" ht="24"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</row>
    <row r="34" spans="2:12" ht="24"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</row>
    <row r="35" spans="2:12" ht="24"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</row>
    <row r="36" spans="2:12" ht="24"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</row>
    <row r="37" spans="2:12" ht="24"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</row>
    <row r="38" spans="2:12" ht="24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</row>
    <row r="39" spans="2:12" ht="24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</row>
    <row r="40" spans="2:12" ht="24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</row>
    <row r="41" spans="2:12" ht="24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</row>
    <row r="42" spans="2:12" ht="24"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</row>
    <row r="43" spans="2:12" ht="24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</row>
    <row r="44" spans="2:12" ht="24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</row>
    <row r="45" spans="2:12" ht="24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</row>
    <row r="46" spans="2:12" ht="24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</row>
    <row r="47" spans="2:12" ht="24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</row>
    <row r="48" spans="2:12" ht="24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</row>
    <row r="49" spans="2:12" ht="24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</row>
    <row r="50" spans="2:12" ht="24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</row>
    <row r="51" spans="2:12" ht="24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</row>
    <row r="52" spans="2:12" ht="24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</row>
    <row r="53" spans="2:12" ht="24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</row>
    <row r="54" spans="2:12" ht="24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</row>
    <row r="55" spans="2:12" ht="24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</row>
    <row r="56" spans="2:12" ht="24"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</row>
    <row r="57" spans="2:12" ht="24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</row>
    <row r="58" spans="2:12" ht="24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</row>
    <row r="59" spans="2:12" ht="24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</row>
    <row r="60" spans="2:12" ht="24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</row>
    <row r="61" spans="2:12" ht="24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</row>
    <row r="62" spans="2:12" ht="24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</row>
    <row r="63" spans="2:12" ht="24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</row>
    <row r="64" spans="2:12" ht="24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</row>
    <row r="65" spans="2:12" ht="24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</row>
    <row r="66" spans="2:12" ht="24"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</row>
    <row r="67" spans="2:12" ht="24"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</row>
    <row r="68" spans="2:12" ht="24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</row>
    <row r="69" spans="2:12" ht="24"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</row>
    <row r="70" spans="2:12" ht="24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</row>
    <row r="71" spans="2:12" ht="24"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</row>
    <row r="72" spans="2:12" ht="24"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</row>
    <row r="73" spans="2:12" ht="24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</row>
    <row r="74" spans="2:12" ht="24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</row>
    <row r="75" spans="2:12" ht="24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</row>
    <row r="76" spans="2:12" ht="24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</row>
    <row r="77" spans="2:12" ht="24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</row>
    <row r="78" spans="2:12" ht="24"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</row>
    <row r="79" spans="2:12" ht="24"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</row>
    <row r="80" spans="2:12" ht="24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</row>
    <row r="81" spans="2:12" ht="24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</row>
    <row r="82" spans="2:12" ht="24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</row>
    <row r="83" spans="2:12" ht="24"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</row>
    <row r="84" spans="2:12" ht="24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</row>
    <row r="85" spans="2:12" ht="24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</row>
    <row r="86" spans="2:12" ht="24"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</row>
    <row r="87" spans="2:12" ht="24"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</row>
    <row r="88" spans="2:12" ht="24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</row>
    <row r="89" spans="2:12" ht="24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</row>
    <row r="90" spans="2:12" ht="24"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</row>
    <row r="91" spans="2:12" ht="24"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</row>
    <row r="92" spans="2:12" ht="24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</row>
    <row r="93" spans="2:12" ht="24"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</row>
    <row r="94" spans="2:12" ht="24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</row>
    <row r="95" spans="2:12" ht="24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</row>
    <row r="96" spans="2:12" ht="24"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</row>
    <row r="97" spans="2:12" ht="24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</row>
    <row r="98" spans="2:12" ht="24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</row>
    <row r="99" spans="2:12" ht="24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</row>
    <row r="100" spans="2:12" ht="24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</row>
    <row r="101" spans="2:12" ht="24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</row>
    <row r="102" spans="2:12" ht="24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</row>
    <row r="103" spans="2:12" ht="24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</row>
    <row r="104" spans="2:12" ht="24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</row>
    <row r="105" spans="2:12" ht="24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</row>
    <row r="106" spans="2:12" ht="24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</row>
    <row r="107" spans="2:12" ht="24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</row>
    <row r="108" spans="2:12" ht="24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</row>
    <row r="109" spans="2:12" ht="24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</row>
    <row r="110" spans="2:12" ht="24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</row>
  </sheetData>
  <sheetProtection/>
  <mergeCells count="3">
    <mergeCell ref="B1:F1"/>
    <mergeCell ref="B2:F2"/>
    <mergeCell ref="B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5" sqref="E5"/>
    </sheetView>
  </sheetViews>
  <sheetFormatPr defaultColWidth="9.140625" defaultRowHeight="21.75"/>
  <cols>
    <col min="1" max="1" width="50.140625" style="0" customWidth="1"/>
    <col min="2" max="2" width="15.421875" style="0" customWidth="1"/>
    <col min="3" max="3" width="14.28125" style="0" customWidth="1"/>
    <col min="4" max="4" width="16.57421875" style="0" customWidth="1"/>
    <col min="5" max="5" width="18.28125" style="168" customWidth="1"/>
  </cols>
  <sheetData>
    <row r="1" spans="1:4" ht="23.25">
      <c r="A1" s="419" t="s">
        <v>145</v>
      </c>
      <c r="B1" s="419"/>
      <c r="C1" s="419"/>
      <c r="D1" s="419"/>
    </row>
    <row r="2" spans="1:5" ht="23.25">
      <c r="A2" s="420"/>
      <c r="B2" s="421" t="s">
        <v>266</v>
      </c>
      <c r="C2" s="421" t="s">
        <v>267</v>
      </c>
      <c r="D2" s="421" t="s">
        <v>296</v>
      </c>
      <c r="E2" s="349"/>
    </row>
    <row r="3" spans="1:5" ht="23.25">
      <c r="A3" s="428" t="s">
        <v>43</v>
      </c>
      <c r="B3" s="422">
        <v>11963400</v>
      </c>
      <c r="C3" s="424">
        <v>11286600</v>
      </c>
      <c r="D3" s="422">
        <f>B3-C3</f>
        <v>676800</v>
      </c>
      <c r="E3" s="207"/>
    </row>
    <row r="4" spans="1:5" ht="23.25">
      <c r="A4" s="429" t="s">
        <v>75</v>
      </c>
      <c r="B4" s="423">
        <v>2298400</v>
      </c>
      <c r="C4" s="427">
        <v>1932800</v>
      </c>
      <c r="D4" s="422">
        <f aca="true" t="shared" si="0" ref="D4:D9">B4-C4</f>
        <v>365600</v>
      </c>
      <c r="E4" s="207"/>
    </row>
    <row r="5" spans="1:5" ht="23.25">
      <c r="A5" s="429" t="s">
        <v>55</v>
      </c>
      <c r="B5" s="423">
        <v>703686</v>
      </c>
      <c r="C5" s="427">
        <v>697622.38</v>
      </c>
      <c r="D5" s="422">
        <f t="shared" si="0"/>
        <v>6063.619999999995</v>
      </c>
      <c r="E5" s="207"/>
    </row>
    <row r="6" spans="1:5" ht="23.25">
      <c r="A6" s="429" t="s">
        <v>44</v>
      </c>
      <c r="B6" s="423">
        <v>206040</v>
      </c>
      <c r="C6" s="427">
        <v>202640</v>
      </c>
      <c r="D6" s="422">
        <f t="shared" si="0"/>
        <v>3400</v>
      </c>
      <c r="E6" s="207"/>
    </row>
    <row r="7" spans="1:5" ht="23.25">
      <c r="A7" s="429" t="s">
        <v>45</v>
      </c>
      <c r="B7" s="423">
        <v>1492396</v>
      </c>
      <c r="C7" s="423">
        <v>1471056</v>
      </c>
      <c r="D7" s="422">
        <f t="shared" si="0"/>
        <v>21340</v>
      </c>
      <c r="E7" s="207"/>
    </row>
    <row r="8" spans="1:5" ht="23.25">
      <c r="A8" s="430" t="s">
        <v>46</v>
      </c>
      <c r="B8" s="423">
        <v>12500</v>
      </c>
      <c r="C8" s="423">
        <v>0</v>
      </c>
      <c r="D8" s="422">
        <f t="shared" si="0"/>
        <v>12500</v>
      </c>
      <c r="E8" s="207"/>
    </row>
    <row r="9" spans="1:5" ht="23.25">
      <c r="A9" s="431" t="s">
        <v>47</v>
      </c>
      <c r="B9" s="425">
        <v>17500</v>
      </c>
      <c r="C9" s="425">
        <v>0</v>
      </c>
      <c r="D9" s="422">
        <f t="shared" si="0"/>
        <v>17500</v>
      </c>
      <c r="E9" s="207"/>
    </row>
    <row r="10" spans="1:4" ht="23.25">
      <c r="A10" s="419"/>
      <c r="B10" s="426">
        <f>SUM(B3:B9)</f>
        <v>16693922</v>
      </c>
      <c r="C10" s="426">
        <f>SUM(C3:C9)</f>
        <v>15590718.38</v>
      </c>
      <c r="D10" s="426">
        <f>SUM(D3:D9)</f>
        <v>1103203.62</v>
      </c>
    </row>
    <row r="11" spans="1:4" ht="23.25">
      <c r="A11" s="419"/>
      <c r="B11" s="419"/>
      <c r="C11" s="419"/>
      <c r="D11" s="419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2:F43"/>
  <sheetViews>
    <sheetView view="pageBreakPreview" zoomScaleSheetLayoutView="100" zoomScalePageLayoutView="0" workbookViewId="0" topLeftCell="A28">
      <selection activeCell="F11" sqref="F11"/>
    </sheetView>
  </sheetViews>
  <sheetFormatPr defaultColWidth="9.140625" defaultRowHeight="21.75"/>
  <cols>
    <col min="1" max="1" width="52.421875" style="65" customWidth="1"/>
    <col min="2" max="2" width="12.421875" style="65" customWidth="1"/>
    <col min="3" max="3" width="15.28125" style="66" customWidth="1"/>
    <col min="4" max="4" width="16.28125" style="15" customWidth="1"/>
    <col min="5" max="5" width="16.00390625" style="3" customWidth="1"/>
    <col min="6" max="6" width="25.421875" style="3" customWidth="1"/>
    <col min="7" max="16384" width="9.140625" style="3" customWidth="1"/>
  </cols>
  <sheetData>
    <row r="2" spans="1:4" ht="20.25" customHeight="1">
      <c r="A2" s="39" t="s">
        <v>245</v>
      </c>
      <c r="B2" s="39"/>
      <c r="C2" s="40"/>
      <c r="D2" s="41" t="s">
        <v>134</v>
      </c>
    </row>
    <row r="3" spans="1:4" ht="21" customHeight="1">
      <c r="A3" s="39"/>
      <c r="B3" s="39"/>
      <c r="C3" s="40"/>
      <c r="D3" s="41" t="s">
        <v>483</v>
      </c>
    </row>
    <row r="4" spans="1:4" ht="21" customHeight="1">
      <c r="A4" s="480" t="s">
        <v>300</v>
      </c>
      <c r="B4" s="480"/>
      <c r="C4" s="480"/>
      <c r="D4" s="480"/>
    </row>
    <row r="5" spans="1:4" ht="19.5" customHeight="1">
      <c r="A5" s="39" t="s">
        <v>298</v>
      </c>
      <c r="B5" s="39"/>
      <c r="C5" s="40"/>
      <c r="D5" s="42"/>
    </row>
    <row r="6" spans="1:4" ht="18.75" customHeight="1">
      <c r="A6" s="43" t="s">
        <v>247</v>
      </c>
      <c r="B6" s="43" t="s">
        <v>253</v>
      </c>
      <c r="C6" s="44" t="s">
        <v>248</v>
      </c>
      <c r="D6" s="94" t="s">
        <v>249</v>
      </c>
    </row>
    <row r="7" spans="1:4" ht="20.25" customHeight="1">
      <c r="A7" s="45" t="s">
        <v>333</v>
      </c>
      <c r="B7" s="134" t="s">
        <v>377</v>
      </c>
      <c r="C7" s="46">
        <v>584683.15</v>
      </c>
      <c r="D7" s="221"/>
    </row>
    <row r="8" spans="1:4" ht="21" customHeight="1">
      <c r="A8" s="47" t="s">
        <v>485</v>
      </c>
      <c r="B8" s="22" t="s">
        <v>453</v>
      </c>
      <c r="C8" s="25">
        <v>224500</v>
      </c>
      <c r="D8" s="96"/>
    </row>
    <row r="9" spans="1:4" ht="19.5" customHeight="1">
      <c r="A9" s="47" t="s">
        <v>486</v>
      </c>
      <c r="B9" s="22" t="s">
        <v>321</v>
      </c>
      <c r="C9" s="25">
        <f>1388914+188040+889240</f>
        <v>2466194</v>
      </c>
      <c r="D9" s="23"/>
    </row>
    <row r="10" spans="1:4" ht="19.5" customHeight="1">
      <c r="A10" s="47" t="s">
        <v>307</v>
      </c>
      <c r="B10" s="22" t="s">
        <v>378</v>
      </c>
      <c r="C10" s="95">
        <v>78866.67</v>
      </c>
      <c r="D10" s="13"/>
    </row>
    <row r="11" spans="1:4" ht="17.25" customHeight="1">
      <c r="A11" s="47" t="s">
        <v>301</v>
      </c>
      <c r="B11" s="22" t="s">
        <v>379</v>
      </c>
      <c r="C11" s="95">
        <v>87000</v>
      </c>
      <c r="D11" s="23"/>
    </row>
    <row r="12" spans="1:4" ht="19.5" customHeight="1">
      <c r="A12" s="47" t="s">
        <v>308</v>
      </c>
      <c r="B12" s="22" t="s">
        <v>380</v>
      </c>
      <c r="C12" s="95">
        <v>105915</v>
      </c>
      <c r="D12" s="52"/>
    </row>
    <row r="13" spans="1:4" ht="20.25" customHeight="1">
      <c r="A13" s="47" t="s">
        <v>309</v>
      </c>
      <c r="B13" s="22" t="s">
        <v>381</v>
      </c>
      <c r="C13" s="235">
        <v>48808.46</v>
      </c>
      <c r="D13" s="23"/>
    </row>
    <row r="14" spans="1:4" ht="21" customHeight="1">
      <c r="A14" s="49" t="s">
        <v>244</v>
      </c>
      <c r="B14" s="22" t="s">
        <v>383</v>
      </c>
      <c r="C14" s="235"/>
      <c r="D14" s="13"/>
    </row>
    <row r="15" spans="1:4" ht="21" customHeight="1">
      <c r="A15" s="49" t="s">
        <v>355</v>
      </c>
      <c r="B15" s="22" t="s">
        <v>454</v>
      </c>
      <c r="C15" s="235"/>
      <c r="D15" s="13"/>
    </row>
    <row r="16" spans="1:6" ht="21" customHeight="1">
      <c r="A16" s="49" t="s">
        <v>310</v>
      </c>
      <c r="B16" s="22" t="s">
        <v>100</v>
      </c>
      <c r="C16" s="235"/>
      <c r="D16" s="13"/>
      <c r="F16" s="296"/>
    </row>
    <row r="17" spans="1:4" ht="18.75" customHeight="1">
      <c r="A17" s="49" t="s">
        <v>484</v>
      </c>
      <c r="B17" s="22" t="s">
        <v>487</v>
      </c>
      <c r="C17" s="235">
        <v>389786</v>
      </c>
      <c r="D17" s="13"/>
    </row>
    <row r="18" spans="1:4" ht="18" customHeight="1">
      <c r="A18" s="49" t="s">
        <v>123</v>
      </c>
      <c r="B18" s="47"/>
      <c r="C18" s="235"/>
      <c r="D18" s="13"/>
    </row>
    <row r="19" spans="1:4" ht="21.75">
      <c r="A19" s="49" t="s">
        <v>367</v>
      </c>
      <c r="B19" s="52"/>
      <c r="C19" s="241"/>
      <c r="D19" s="13"/>
    </row>
    <row r="20" spans="1:4" ht="21.75">
      <c r="A20" s="49" t="s">
        <v>334</v>
      </c>
      <c r="B20" s="47"/>
      <c r="C20" s="25"/>
      <c r="D20" s="13"/>
    </row>
    <row r="21" spans="1:4" ht="21.75">
      <c r="A21" s="49" t="s">
        <v>365</v>
      </c>
      <c r="B21" s="52"/>
      <c r="C21" s="25"/>
      <c r="D21" s="13"/>
    </row>
    <row r="22" spans="1:4" ht="21.75">
      <c r="A22" s="49" t="s">
        <v>366</v>
      </c>
      <c r="B22" s="22"/>
      <c r="C22" s="95"/>
      <c r="D22" s="13"/>
    </row>
    <row r="23" spans="1:4" ht="21.75">
      <c r="A23" s="47" t="s">
        <v>335</v>
      </c>
      <c r="B23" s="47"/>
      <c r="C23" s="236"/>
      <c r="D23" s="13"/>
    </row>
    <row r="24" spans="1:4" ht="21.75">
      <c r="A24" s="47" t="s">
        <v>149</v>
      </c>
      <c r="B24" s="47"/>
      <c r="C24" s="95"/>
      <c r="D24" s="13"/>
    </row>
    <row r="25" spans="1:4" ht="21.75">
      <c r="A25" s="49" t="s">
        <v>495</v>
      </c>
      <c r="B25" s="22" t="s">
        <v>373</v>
      </c>
      <c r="C25" s="23">
        <v>31372</v>
      </c>
      <c r="D25" s="13"/>
    </row>
    <row r="26" spans="1:4" ht="21.75">
      <c r="A26" s="49" t="s">
        <v>554</v>
      </c>
      <c r="B26" s="22" t="s">
        <v>327</v>
      </c>
      <c r="C26" s="23">
        <v>2463400</v>
      </c>
      <c r="D26" s="13"/>
    </row>
    <row r="27" spans="1:4" ht="21.75">
      <c r="A27" s="47" t="s">
        <v>496</v>
      </c>
      <c r="B27" s="22" t="s">
        <v>490</v>
      </c>
      <c r="C27" s="23">
        <v>28419.48</v>
      </c>
      <c r="D27" s="13"/>
    </row>
    <row r="28" spans="1:4" ht="21.75">
      <c r="A28" s="47" t="s">
        <v>497</v>
      </c>
      <c r="B28" s="50" t="s">
        <v>492</v>
      </c>
      <c r="C28" s="23"/>
      <c r="D28" s="13"/>
    </row>
    <row r="29" spans="1:4" ht="21.75">
      <c r="A29" s="47" t="s">
        <v>498</v>
      </c>
      <c r="B29" s="22" t="s">
        <v>491</v>
      </c>
      <c r="C29" s="23">
        <v>45184</v>
      </c>
      <c r="D29" s="13"/>
    </row>
    <row r="30" spans="1:4" ht="21.75">
      <c r="A30" s="47" t="s">
        <v>499</v>
      </c>
      <c r="B30" s="50" t="s">
        <v>493</v>
      </c>
      <c r="C30" s="23">
        <v>3273</v>
      </c>
      <c r="D30" s="13"/>
    </row>
    <row r="31" spans="1:4" ht="21.75">
      <c r="A31" s="49" t="s">
        <v>500</v>
      </c>
      <c r="B31" s="22" t="s">
        <v>493</v>
      </c>
      <c r="C31" s="23"/>
      <c r="D31" s="13"/>
    </row>
    <row r="32" spans="1:4" ht="21.75">
      <c r="A32" s="47" t="s">
        <v>501</v>
      </c>
      <c r="B32" s="22" t="s">
        <v>494</v>
      </c>
      <c r="C32" s="48"/>
      <c r="D32" s="48">
        <v>6500798.36</v>
      </c>
    </row>
    <row r="33" spans="1:4" ht="21.75">
      <c r="A33" s="49" t="s">
        <v>503</v>
      </c>
      <c r="B33" s="50" t="s">
        <v>490</v>
      </c>
      <c r="C33" s="48"/>
      <c r="D33" s="48">
        <v>11533.75</v>
      </c>
    </row>
    <row r="34" spans="1:4" ht="21.75">
      <c r="A34" s="49" t="s">
        <v>504</v>
      </c>
      <c r="B34" s="22" t="s">
        <v>492</v>
      </c>
      <c r="C34" s="48"/>
      <c r="D34" s="48">
        <v>44463</v>
      </c>
    </row>
    <row r="35" spans="1:6" ht="21.75">
      <c r="A35" s="52" t="s">
        <v>502</v>
      </c>
      <c r="B35" s="53" t="s">
        <v>183</v>
      </c>
      <c r="C35" s="48"/>
      <c r="D35" s="54">
        <v>606.65</v>
      </c>
      <c r="F35" s="399"/>
    </row>
    <row r="36" spans="1:6" ht="19.5" customHeight="1">
      <c r="A36" s="56" t="s">
        <v>295</v>
      </c>
      <c r="B36" s="57"/>
      <c r="C36" s="58">
        <f>SUM(C7:C35)</f>
        <v>6557401.76</v>
      </c>
      <c r="D36" s="58">
        <f>SUM(D7:D35)</f>
        <v>6557401.760000001</v>
      </c>
      <c r="F36" s="400"/>
    </row>
    <row r="37" spans="1:4" ht="21.75" customHeight="1">
      <c r="A37" s="60" t="s">
        <v>482</v>
      </c>
      <c r="B37" s="61"/>
      <c r="C37" s="62"/>
      <c r="D37" s="63"/>
    </row>
    <row r="38" spans="1:6" ht="35.25" customHeight="1">
      <c r="A38" s="65" t="s">
        <v>442</v>
      </c>
      <c r="F38" s="447"/>
    </row>
    <row r="39" ht="25.5" customHeight="1">
      <c r="A39" s="65" t="s">
        <v>239</v>
      </c>
    </row>
    <row r="40" ht="24" customHeight="1">
      <c r="A40" s="65" t="s">
        <v>299</v>
      </c>
    </row>
    <row r="43" ht="21.75">
      <c r="C43" s="66">
        <f>C36-D36</f>
        <v>0</v>
      </c>
    </row>
  </sheetData>
  <sheetProtection/>
  <mergeCells count="1">
    <mergeCell ref="A4:D4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3:E54"/>
  <sheetViews>
    <sheetView view="pageBreakPreview" zoomScaleSheetLayoutView="100" zoomScalePageLayoutView="0" workbookViewId="0" topLeftCell="A40">
      <selection activeCell="D51" sqref="D51"/>
    </sheetView>
  </sheetViews>
  <sheetFormatPr defaultColWidth="9.140625" defaultRowHeight="21.75"/>
  <cols>
    <col min="1" max="1" width="9.28125" style="10" customWidth="1"/>
    <col min="2" max="2" width="41.28125" style="10" customWidth="1"/>
    <col min="3" max="3" width="13.00390625" style="10" customWidth="1"/>
    <col min="4" max="4" width="20.00390625" style="10" customWidth="1"/>
    <col min="5" max="5" width="21.421875" style="10" customWidth="1"/>
    <col min="6" max="16384" width="9.140625" style="1" customWidth="1"/>
  </cols>
  <sheetData>
    <row r="3" spans="1:5" ht="24">
      <c r="A3" s="136" t="s">
        <v>245</v>
      </c>
      <c r="B3" s="136"/>
      <c r="C3" s="136"/>
      <c r="D3" s="136"/>
      <c r="E3" s="41" t="s">
        <v>134</v>
      </c>
    </row>
    <row r="4" spans="1:5" ht="24">
      <c r="A4" s="136"/>
      <c r="B4" s="136"/>
      <c r="C4" s="136"/>
      <c r="D4" s="300" t="s">
        <v>505</v>
      </c>
      <c r="E4" s="301"/>
    </row>
    <row r="5" spans="1:5" ht="24">
      <c r="A5" s="481" t="s">
        <v>302</v>
      </c>
      <c r="B5" s="481"/>
      <c r="C5" s="481"/>
      <c r="D5" s="481"/>
      <c r="E5" s="481"/>
    </row>
    <row r="6" spans="1:5" ht="24">
      <c r="A6" s="136" t="s">
        <v>311</v>
      </c>
      <c r="B6" s="136"/>
      <c r="C6" s="136"/>
      <c r="D6" s="136"/>
      <c r="E6" s="136"/>
    </row>
    <row r="7" spans="1:5" ht="21.75">
      <c r="A7" s="482" t="s">
        <v>247</v>
      </c>
      <c r="B7" s="483"/>
      <c r="C7" s="11" t="s">
        <v>253</v>
      </c>
      <c r="D7" s="11" t="s">
        <v>248</v>
      </c>
      <c r="E7" s="11" t="s">
        <v>249</v>
      </c>
    </row>
    <row r="8" spans="1:5" ht="21.75">
      <c r="A8" s="302" t="s">
        <v>312</v>
      </c>
      <c r="B8" s="303"/>
      <c r="C8" s="304">
        <v>400000</v>
      </c>
      <c r="D8" s="20">
        <v>2633603.77</v>
      </c>
      <c r="E8" s="20"/>
    </row>
    <row r="9" spans="1:5" ht="21.75">
      <c r="A9" s="484" t="s">
        <v>6</v>
      </c>
      <c r="B9" s="485"/>
      <c r="C9" s="22" t="s">
        <v>171</v>
      </c>
      <c r="D9" s="23"/>
      <c r="E9" s="23">
        <v>19250</v>
      </c>
    </row>
    <row r="10" spans="1:5" ht="21.75">
      <c r="A10" s="484" t="s">
        <v>313</v>
      </c>
      <c r="B10" s="485"/>
      <c r="C10" s="22" t="s">
        <v>172</v>
      </c>
      <c r="D10" s="23"/>
      <c r="E10" s="23">
        <v>415.38</v>
      </c>
    </row>
    <row r="11" spans="1:5" ht="21.75">
      <c r="A11" s="484" t="s">
        <v>314</v>
      </c>
      <c r="B11" s="485"/>
      <c r="C11" s="22" t="s">
        <v>173</v>
      </c>
      <c r="D11" s="23"/>
      <c r="E11" s="23">
        <v>1542</v>
      </c>
    </row>
    <row r="12" spans="1:5" ht="21.75">
      <c r="A12" s="484" t="s">
        <v>315</v>
      </c>
      <c r="B12" s="485"/>
      <c r="C12" s="22" t="s">
        <v>174</v>
      </c>
      <c r="D12" s="23"/>
      <c r="E12" s="23">
        <v>1782</v>
      </c>
    </row>
    <row r="13" spans="1:5" ht="21.75">
      <c r="A13" s="307"/>
      <c r="B13" s="308" t="s">
        <v>361</v>
      </c>
      <c r="C13" s="309">
        <v>412103</v>
      </c>
      <c r="D13" s="23"/>
      <c r="E13" s="23">
        <v>0</v>
      </c>
    </row>
    <row r="14" spans="1:5" ht="21.75">
      <c r="A14" s="484" t="s">
        <v>547</v>
      </c>
      <c r="B14" s="485"/>
      <c r="C14" s="22" t="s">
        <v>176</v>
      </c>
      <c r="D14" s="23"/>
      <c r="E14" s="23">
        <v>4226</v>
      </c>
    </row>
    <row r="15" spans="1:5" ht="21.75">
      <c r="A15" s="484" t="s">
        <v>316</v>
      </c>
      <c r="B15" s="485"/>
      <c r="C15" s="22" t="s">
        <v>177</v>
      </c>
      <c r="D15" s="23"/>
      <c r="E15" s="23">
        <v>62890</v>
      </c>
    </row>
    <row r="16" spans="1:5" ht="21.75">
      <c r="A16" s="484" t="s">
        <v>368</v>
      </c>
      <c r="B16" s="485"/>
      <c r="C16" s="22" t="s">
        <v>178</v>
      </c>
      <c r="D16" s="23"/>
      <c r="E16" s="25">
        <v>3500</v>
      </c>
    </row>
    <row r="17" spans="1:5" ht="21.75">
      <c r="A17" s="484" t="s">
        <v>369</v>
      </c>
      <c r="B17" s="485"/>
      <c r="C17" s="22" t="s">
        <v>179</v>
      </c>
      <c r="D17" s="23"/>
      <c r="E17" s="23">
        <v>110</v>
      </c>
    </row>
    <row r="18" spans="1:5" ht="21.75">
      <c r="A18" s="484" t="s">
        <v>370</v>
      </c>
      <c r="B18" s="485"/>
      <c r="C18" s="22" t="s">
        <v>180</v>
      </c>
      <c r="D18" s="23"/>
      <c r="E18" s="23">
        <v>940</v>
      </c>
    </row>
    <row r="19" spans="1:5" ht="21.75">
      <c r="A19" s="484" t="s">
        <v>103</v>
      </c>
      <c r="B19" s="485"/>
      <c r="C19" s="22" t="s">
        <v>506</v>
      </c>
      <c r="D19" s="23"/>
      <c r="E19" s="23">
        <v>0</v>
      </c>
    </row>
    <row r="20" spans="1:5" ht="21.75">
      <c r="A20" s="484" t="s">
        <v>411</v>
      </c>
      <c r="B20" s="485"/>
      <c r="C20" s="22" t="s">
        <v>181</v>
      </c>
      <c r="D20" s="23"/>
      <c r="E20" s="23">
        <v>178700</v>
      </c>
    </row>
    <row r="21" spans="1:5" ht="21.75">
      <c r="A21" s="484" t="s">
        <v>412</v>
      </c>
      <c r="B21" s="485"/>
      <c r="C21" s="22" t="s">
        <v>183</v>
      </c>
      <c r="D21" s="23"/>
      <c r="E21" s="25">
        <v>606.65</v>
      </c>
    </row>
    <row r="22" spans="1:5" ht="21.75">
      <c r="A22" s="484" t="s">
        <v>413</v>
      </c>
      <c r="B22" s="485"/>
      <c r="C22" s="22" t="s">
        <v>185</v>
      </c>
      <c r="D22" s="23"/>
      <c r="E22" s="23">
        <v>300</v>
      </c>
    </row>
    <row r="23" spans="1:5" ht="21.75">
      <c r="A23" s="305" t="s">
        <v>170</v>
      </c>
      <c r="B23" s="306"/>
      <c r="C23" s="22" t="s">
        <v>184</v>
      </c>
      <c r="D23" s="23"/>
      <c r="E23" s="25">
        <v>0</v>
      </c>
    </row>
    <row r="24" spans="1:5" ht="21.75">
      <c r="A24" s="484" t="s">
        <v>415</v>
      </c>
      <c r="B24" s="485"/>
      <c r="C24" s="22" t="s">
        <v>187</v>
      </c>
      <c r="D24" s="23"/>
      <c r="E24" s="23">
        <v>120</v>
      </c>
    </row>
    <row r="25" spans="1:5" ht="21.75">
      <c r="A25" s="486" t="s">
        <v>7</v>
      </c>
      <c r="B25" s="487"/>
      <c r="C25" s="22" t="s">
        <v>188</v>
      </c>
      <c r="D25" s="23"/>
      <c r="E25" s="23">
        <v>585</v>
      </c>
    </row>
    <row r="26" spans="1:5" ht="21.75">
      <c r="A26" s="484" t="s">
        <v>232</v>
      </c>
      <c r="B26" s="485"/>
      <c r="C26" s="22" t="s">
        <v>189</v>
      </c>
      <c r="D26" s="23"/>
      <c r="E26" s="23">
        <v>3800</v>
      </c>
    </row>
    <row r="27" spans="1:5" ht="21.75">
      <c r="A27" s="484" t="s">
        <v>416</v>
      </c>
      <c r="B27" s="485"/>
      <c r="C27" s="22" t="s">
        <v>190</v>
      </c>
      <c r="D27" s="23"/>
      <c r="E27" s="23">
        <v>69170</v>
      </c>
    </row>
    <row r="28" spans="1:5" ht="21.75">
      <c r="A28" s="484" t="s">
        <v>417</v>
      </c>
      <c r="B28" s="485"/>
      <c r="C28" s="22" t="s">
        <v>191</v>
      </c>
      <c r="D28" s="23"/>
      <c r="E28" s="25">
        <v>101130.97</v>
      </c>
    </row>
    <row r="29" spans="1:5" ht="21.75">
      <c r="A29" s="305"/>
      <c r="B29" s="306" t="s">
        <v>129</v>
      </c>
      <c r="C29" s="22" t="s">
        <v>222</v>
      </c>
      <c r="D29" s="23"/>
      <c r="E29" s="25"/>
    </row>
    <row r="30" spans="1:5" ht="21.75">
      <c r="A30" s="305"/>
      <c r="B30" s="306" t="s">
        <v>394</v>
      </c>
      <c r="C30" s="22" t="s">
        <v>192</v>
      </c>
      <c r="D30" s="23"/>
      <c r="E30" s="25">
        <v>33000</v>
      </c>
    </row>
    <row r="31" spans="1:5" ht="21.75">
      <c r="A31" s="484" t="s">
        <v>419</v>
      </c>
      <c r="B31" s="485"/>
      <c r="C31" s="22" t="s">
        <v>193</v>
      </c>
      <c r="D31" s="23"/>
      <c r="E31" s="23">
        <v>418</v>
      </c>
    </row>
    <row r="32" spans="1:5" ht="21.75">
      <c r="A32" s="484" t="s">
        <v>128</v>
      </c>
      <c r="B32" s="485"/>
      <c r="C32" s="22" t="s">
        <v>194</v>
      </c>
      <c r="D32" s="23"/>
      <c r="E32" s="23">
        <v>5673.5</v>
      </c>
    </row>
    <row r="33" spans="1:5" ht="21.75">
      <c r="A33" s="305"/>
      <c r="B33" s="250" t="s">
        <v>3</v>
      </c>
      <c r="C33" s="22" t="s">
        <v>507</v>
      </c>
      <c r="D33" s="23"/>
      <c r="E33" s="23"/>
    </row>
    <row r="34" spans="1:5" ht="21.75">
      <c r="A34" s="484" t="s">
        <v>195</v>
      </c>
      <c r="B34" s="485"/>
      <c r="C34" s="22" t="s">
        <v>196</v>
      </c>
      <c r="D34" s="23"/>
      <c r="E34" s="23">
        <v>0</v>
      </c>
    </row>
    <row r="35" spans="1:5" ht="21.75">
      <c r="A35" s="305" t="s">
        <v>231</v>
      </c>
      <c r="B35" s="306"/>
      <c r="C35" s="50" t="s">
        <v>228</v>
      </c>
      <c r="D35" s="13"/>
      <c r="E35" s="244">
        <v>524784.26</v>
      </c>
    </row>
    <row r="36" spans="1:5" ht="21.75">
      <c r="A36" s="484" t="s">
        <v>420</v>
      </c>
      <c r="B36" s="485"/>
      <c r="C36" s="50" t="s">
        <v>197</v>
      </c>
      <c r="D36" s="13"/>
      <c r="E36" s="237">
        <v>0</v>
      </c>
    </row>
    <row r="37" spans="1:5" ht="21.75">
      <c r="A37" s="484" t="s">
        <v>421</v>
      </c>
      <c r="B37" s="485"/>
      <c r="C37" s="50" t="s">
        <v>198</v>
      </c>
      <c r="D37" s="244"/>
      <c r="E37" s="237">
        <v>224294.23</v>
      </c>
    </row>
    <row r="38" spans="1:5" ht="21.75">
      <c r="A38" s="310"/>
      <c r="B38" s="250" t="s">
        <v>4</v>
      </c>
      <c r="C38" s="50" t="s">
        <v>199</v>
      </c>
      <c r="D38" s="13"/>
      <c r="E38" s="27">
        <v>484265.78</v>
      </c>
    </row>
    <row r="39" spans="1:5" ht="21.75">
      <c r="A39" s="310"/>
      <c r="B39" s="250" t="s">
        <v>241</v>
      </c>
      <c r="C39" s="22" t="s">
        <v>200</v>
      </c>
      <c r="D39" s="13"/>
      <c r="E39" s="27"/>
    </row>
    <row r="40" spans="1:5" ht="21.75">
      <c r="A40" s="310"/>
      <c r="B40" s="250" t="s">
        <v>2</v>
      </c>
      <c r="C40" s="22" t="s">
        <v>201</v>
      </c>
      <c r="D40" s="13"/>
      <c r="E40" s="27"/>
    </row>
    <row r="41" spans="1:5" ht="21.75">
      <c r="A41" s="310" t="s">
        <v>237</v>
      </c>
      <c r="B41" s="250"/>
      <c r="C41" s="22" t="s">
        <v>229</v>
      </c>
      <c r="D41" s="23"/>
      <c r="E41" s="25">
        <v>912100</v>
      </c>
    </row>
    <row r="42" spans="1:5" ht="21.75">
      <c r="A42" s="315"/>
      <c r="B42" s="314"/>
      <c r="C42" s="240"/>
      <c r="D42" s="123"/>
      <c r="E42" s="318"/>
    </row>
    <row r="43" spans="1:5" ht="21.75">
      <c r="A43" s="335"/>
      <c r="B43" s="335"/>
      <c r="C43" s="253"/>
      <c r="D43" s="18"/>
      <c r="E43" s="338"/>
    </row>
    <row r="44" spans="1:5" ht="24">
      <c r="A44" s="335"/>
      <c r="B44" s="335"/>
      <c r="C44" s="391" t="s">
        <v>393</v>
      </c>
      <c r="D44" s="18"/>
      <c r="E44" s="338"/>
    </row>
    <row r="45" spans="1:5" ht="21.75">
      <c r="A45" s="340"/>
      <c r="B45" s="340"/>
      <c r="C45" s="341"/>
      <c r="D45" s="86"/>
      <c r="E45" s="342"/>
    </row>
    <row r="46" spans="1:5" ht="24">
      <c r="A46" s="310"/>
      <c r="B46" s="250"/>
      <c r="C46" s="339"/>
      <c r="D46" s="313"/>
      <c r="E46" s="317"/>
    </row>
    <row r="47" spans="1:5" ht="21.75">
      <c r="A47" s="484" t="s">
        <v>422</v>
      </c>
      <c r="B47" s="485"/>
      <c r="C47" s="22" t="s">
        <v>385</v>
      </c>
      <c r="D47" s="95"/>
      <c r="E47" s="236">
        <v>0</v>
      </c>
    </row>
    <row r="48" spans="1:5" ht="21.75">
      <c r="A48" s="311"/>
      <c r="B48" s="312"/>
      <c r="C48" s="50"/>
      <c r="D48" s="95"/>
      <c r="E48" s="237"/>
    </row>
    <row r="49" spans="1:5" ht="21.75">
      <c r="A49" s="315"/>
      <c r="B49" s="314"/>
      <c r="C49" s="240"/>
      <c r="D49" s="95"/>
      <c r="E49" s="122"/>
    </row>
    <row r="50" spans="1:5" ht="22.5" thickBot="1">
      <c r="A50" s="488" t="s">
        <v>295</v>
      </c>
      <c r="B50" s="489"/>
      <c r="C50" s="316"/>
      <c r="D50" s="243">
        <f>SUM(D8:D47)</f>
        <v>2633603.77</v>
      </c>
      <c r="E50" s="243">
        <f>SUM(E8:E49)</f>
        <v>2633603.77</v>
      </c>
    </row>
    <row r="51" spans="1:5" ht="29.25" customHeight="1" thickTop="1">
      <c r="A51" s="297" t="s">
        <v>508</v>
      </c>
      <c r="B51" s="298"/>
      <c r="C51" s="299"/>
      <c r="D51" s="86"/>
      <c r="E51" s="246"/>
    </row>
    <row r="52" ht="42.75" customHeight="1">
      <c r="B52" s="10" t="s">
        <v>443</v>
      </c>
    </row>
    <row r="53" ht="27.75" customHeight="1">
      <c r="B53" s="10" t="s">
        <v>239</v>
      </c>
    </row>
    <row r="54" ht="30" customHeight="1">
      <c r="B54" s="10" t="s">
        <v>299</v>
      </c>
    </row>
  </sheetData>
  <sheetProtection/>
  <mergeCells count="27">
    <mergeCell ref="A37:B37"/>
    <mergeCell ref="A47:B47"/>
    <mergeCell ref="A50:B50"/>
    <mergeCell ref="A31:B31"/>
    <mergeCell ref="A32:B32"/>
    <mergeCell ref="A34:B34"/>
    <mergeCell ref="A36:B36"/>
    <mergeCell ref="A25:B25"/>
    <mergeCell ref="A26:B26"/>
    <mergeCell ref="A27:B27"/>
    <mergeCell ref="A28:B28"/>
    <mergeCell ref="A20:B20"/>
    <mergeCell ref="A21:B21"/>
    <mergeCell ref="A22:B22"/>
    <mergeCell ref="A24:B24"/>
    <mergeCell ref="A16:B16"/>
    <mergeCell ref="A17:B17"/>
    <mergeCell ref="A18:B18"/>
    <mergeCell ref="A19:B19"/>
    <mergeCell ref="A11:B11"/>
    <mergeCell ref="A12:B12"/>
    <mergeCell ref="A14:B14"/>
    <mergeCell ref="A15:B15"/>
    <mergeCell ref="A5:E5"/>
    <mergeCell ref="A7:B7"/>
    <mergeCell ref="A9:B9"/>
    <mergeCell ref="A10:B10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L388"/>
  <sheetViews>
    <sheetView tabSelected="1" view="pageBreakPreview" zoomScaleSheetLayoutView="100" zoomScalePageLayoutView="0" workbookViewId="0" topLeftCell="A382">
      <selection activeCell="C384" sqref="C384"/>
    </sheetView>
  </sheetViews>
  <sheetFormatPr defaultColWidth="9.140625" defaultRowHeight="21.75"/>
  <cols>
    <col min="1" max="1" width="54.140625" style="15" customWidth="1"/>
    <col min="2" max="2" width="11.8515625" style="93" customWidth="1"/>
    <col min="3" max="3" width="15.8515625" style="15" customWidth="1"/>
    <col min="4" max="4" width="16.8515625" style="15" customWidth="1"/>
    <col min="5" max="5" width="9.8515625" style="2" customWidth="1"/>
    <col min="6" max="11" width="9.140625" style="2" hidden="1" customWidth="1"/>
    <col min="12" max="12" width="16.57421875" style="2" customWidth="1"/>
    <col min="13" max="13" width="4.7109375" style="2" customWidth="1"/>
    <col min="14" max="14" width="20.57421875" style="2" customWidth="1"/>
    <col min="15" max="15" width="13.7109375" style="2" customWidth="1"/>
    <col min="16" max="16384" width="9.140625" style="2" customWidth="1"/>
  </cols>
  <sheetData>
    <row r="1" spans="1:5" s="5" customFormat="1" ht="21.75">
      <c r="A1" s="42" t="s">
        <v>245</v>
      </c>
      <c r="B1" s="69"/>
      <c r="C1" s="42"/>
      <c r="D1" s="41" t="s">
        <v>509</v>
      </c>
      <c r="E1" s="6"/>
    </row>
    <row r="2" spans="1:5" s="5" customFormat="1" ht="21.75">
      <c r="A2" s="42"/>
      <c r="B2" s="69"/>
      <c r="C2" s="42"/>
      <c r="D2" s="41" t="s">
        <v>510</v>
      </c>
      <c r="E2" s="6"/>
    </row>
    <row r="3" spans="1:5" s="5" customFormat="1" ht="21.75">
      <c r="A3" s="490" t="s">
        <v>304</v>
      </c>
      <c r="B3" s="490"/>
      <c r="C3" s="490"/>
      <c r="D3" s="490"/>
      <c r="E3" s="6"/>
    </row>
    <row r="4" spans="1:5" s="5" customFormat="1" ht="21.75">
      <c r="A4" s="42" t="s">
        <v>298</v>
      </c>
      <c r="B4" s="69"/>
      <c r="C4" s="42"/>
      <c r="D4" s="42"/>
      <c r="E4" s="6"/>
    </row>
    <row r="5" spans="1:5" s="5" customFormat="1" ht="21.75">
      <c r="A5" s="42"/>
      <c r="B5" s="69"/>
      <c r="C5" s="42"/>
      <c r="D5" s="42"/>
      <c r="E5" s="6"/>
    </row>
    <row r="6" spans="1:5" s="5" customFormat="1" ht="21.75">
      <c r="A6" s="44" t="s">
        <v>247</v>
      </c>
      <c r="B6" s="70" t="s">
        <v>253</v>
      </c>
      <c r="C6" s="44" t="s">
        <v>248</v>
      </c>
      <c r="D6" s="44" t="s">
        <v>249</v>
      </c>
      <c r="E6" s="6"/>
    </row>
    <row r="7" spans="1:5" s="5" customFormat="1" ht="21.75">
      <c r="A7" s="20" t="s">
        <v>555</v>
      </c>
      <c r="B7" s="71"/>
      <c r="C7" s="20">
        <v>913100</v>
      </c>
      <c r="D7" s="20"/>
      <c r="E7" s="6"/>
    </row>
    <row r="8" spans="1:5" s="5" customFormat="1" ht="21.75">
      <c r="A8" s="23" t="s">
        <v>556</v>
      </c>
      <c r="B8" s="72"/>
      <c r="C8" s="23"/>
      <c r="D8" s="23">
        <f>C7</f>
        <v>913100</v>
      </c>
      <c r="E8" s="6"/>
    </row>
    <row r="9" spans="1:5" s="5" customFormat="1" ht="21.75">
      <c r="A9" s="23"/>
      <c r="B9" s="72"/>
      <c r="C9" s="23"/>
      <c r="D9" s="23"/>
      <c r="E9" s="6"/>
    </row>
    <row r="10" spans="1:5" s="5" customFormat="1" ht="21.75">
      <c r="A10" s="23"/>
      <c r="B10" s="72"/>
      <c r="C10" s="23"/>
      <c r="D10" s="23"/>
      <c r="E10" s="6"/>
    </row>
    <row r="11" spans="1:5" s="5" customFormat="1" ht="21.75">
      <c r="A11" s="23"/>
      <c r="B11" s="73"/>
      <c r="C11" s="23"/>
      <c r="D11" s="23"/>
      <c r="E11" s="6"/>
    </row>
    <row r="12" spans="1:5" s="5" customFormat="1" ht="21.75">
      <c r="A12" s="23"/>
      <c r="B12" s="73"/>
      <c r="C12" s="23"/>
      <c r="D12" s="23"/>
      <c r="E12" s="6"/>
    </row>
    <row r="13" spans="1:5" s="5" customFormat="1" ht="21.75">
      <c r="A13" s="23"/>
      <c r="B13" s="73"/>
      <c r="C13" s="23"/>
      <c r="D13" s="23"/>
      <c r="E13" s="6"/>
    </row>
    <row r="14" spans="1:5" s="5" customFormat="1" ht="21.75">
      <c r="A14" s="23"/>
      <c r="B14" s="73"/>
      <c r="C14" s="23"/>
      <c r="D14" s="23"/>
      <c r="E14" s="6"/>
    </row>
    <row r="15" spans="1:5" s="5" customFormat="1" ht="21.75">
      <c r="A15" s="23"/>
      <c r="B15" s="73"/>
      <c r="C15" s="23"/>
      <c r="D15" s="23"/>
      <c r="E15" s="6"/>
    </row>
    <row r="16" spans="1:5" s="5" customFormat="1" ht="21.75">
      <c r="A16" s="23"/>
      <c r="B16" s="73"/>
      <c r="C16" s="23"/>
      <c r="D16" s="23"/>
      <c r="E16" s="6"/>
    </row>
    <row r="17" spans="1:5" s="5" customFormat="1" ht="21.75">
      <c r="A17" s="23"/>
      <c r="B17" s="73"/>
      <c r="C17" s="23"/>
      <c r="D17" s="23"/>
      <c r="E17" s="6"/>
    </row>
    <row r="18" spans="1:5" s="5" customFormat="1" ht="21.75">
      <c r="A18" s="23"/>
      <c r="B18" s="73"/>
      <c r="C18" s="23"/>
      <c r="D18" s="23"/>
      <c r="E18" s="6"/>
    </row>
    <row r="19" spans="1:5" s="5" customFormat="1" ht="21.75">
      <c r="A19" s="23"/>
      <c r="B19" s="73"/>
      <c r="C19" s="23"/>
      <c r="D19" s="23"/>
      <c r="E19" s="6"/>
    </row>
    <row r="20" spans="1:5" s="5" customFormat="1" ht="21.75">
      <c r="A20" s="23"/>
      <c r="B20" s="73"/>
      <c r="C20" s="23"/>
      <c r="D20" s="23"/>
      <c r="E20" s="6"/>
    </row>
    <row r="21" spans="1:5" s="5" customFormat="1" ht="21.75">
      <c r="A21" s="23"/>
      <c r="B21" s="73"/>
      <c r="C21" s="23"/>
      <c r="D21" s="23"/>
      <c r="E21" s="6"/>
    </row>
    <row r="22" spans="1:5" s="5" customFormat="1" ht="21.75">
      <c r="A22" s="23"/>
      <c r="B22" s="73"/>
      <c r="C22" s="23"/>
      <c r="D22" s="23"/>
      <c r="E22" s="6"/>
    </row>
    <row r="23" spans="1:5" s="5" customFormat="1" ht="21.75">
      <c r="A23" s="23"/>
      <c r="B23" s="73"/>
      <c r="C23" s="23"/>
      <c r="D23" s="23"/>
      <c r="E23" s="6"/>
    </row>
    <row r="24" spans="1:5" s="5" customFormat="1" ht="21.75">
      <c r="A24" s="23"/>
      <c r="B24" s="73"/>
      <c r="C24" s="23"/>
      <c r="D24" s="23"/>
      <c r="E24" s="6"/>
    </row>
    <row r="25" spans="1:5" s="5" customFormat="1" ht="21.75">
      <c r="A25" s="23"/>
      <c r="B25" s="73"/>
      <c r="C25" s="23"/>
      <c r="D25" s="23"/>
      <c r="E25" s="6"/>
    </row>
    <row r="26" spans="1:5" s="5" customFormat="1" ht="21.75">
      <c r="A26" s="23"/>
      <c r="B26" s="73"/>
      <c r="C26" s="23"/>
      <c r="D26" s="23"/>
      <c r="E26" s="6"/>
    </row>
    <row r="27" spans="1:5" s="5" customFormat="1" ht="21.75">
      <c r="A27" s="13"/>
      <c r="B27" s="74"/>
      <c r="C27" s="13"/>
      <c r="D27" s="13"/>
      <c r="E27" s="6"/>
    </row>
    <row r="28" spans="1:5" s="5" customFormat="1" ht="21.75">
      <c r="A28" s="13"/>
      <c r="B28" s="74"/>
      <c r="C28" s="13"/>
      <c r="D28" s="13"/>
      <c r="E28" s="6"/>
    </row>
    <row r="29" spans="1:5" s="5" customFormat="1" ht="21.75">
      <c r="A29" s="68"/>
      <c r="B29" s="75"/>
      <c r="C29" s="68"/>
      <c r="D29" s="68"/>
      <c r="E29" s="6"/>
    </row>
    <row r="30" spans="1:5" s="5" customFormat="1" ht="21.75">
      <c r="A30" s="76"/>
      <c r="B30" s="77"/>
      <c r="C30" s="76">
        <f>SUM(C7:C27)</f>
        <v>913100</v>
      </c>
      <c r="D30" s="76">
        <f>SUM(D7:D27)</f>
        <v>913100</v>
      </c>
      <c r="E30" s="6"/>
    </row>
    <row r="31" spans="1:5" s="5" customFormat="1" ht="21.75">
      <c r="A31" s="290" t="s">
        <v>557</v>
      </c>
      <c r="B31" s="78"/>
      <c r="C31" s="79"/>
      <c r="D31" s="80"/>
      <c r="E31" s="6"/>
    </row>
    <row r="32" spans="1:5" s="5" customFormat="1" ht="21.75">
      <c r="A32" s="81"/>
      <c r="B32" s="82"/>
      <c r="C32" s="18"/>
      <c r="D32" s="83"/>
      <c r="E32" s="6"/>
    </row>
    <row r="33" spans="1:5" s="5" customFormat="1" ht="21.75">
      <c r="A33" s="84"/>
      <c r="B33" s="85"/>
      <c r="C33" s="86"/>
      <c r="D33" s="87"/>
      <c r="E33" s="6"/>
    </row>
    <row r="34" spans="1:5" s="5" customFormat="1" ht="21.75">
      <c r="A34" s="88" t="s">
        <v>445</v>
      </c>
      <c r="B34" s="89"/>
      <c r="C34" s="33"/>
      <c r="D34" s="80"/>
      <c r="E34" s="6"/>
    </row>
    <row r="35" spans="1:5" s="5" customFormat="1" ht="21.75">
      <c r="A35" s="90" t="s">
        <v>446</v>
      </c>
      <c r="B35" s="91"/>
      <c r="C35" s="14"/>
      <c r="D35" s="83"/>
      <c r="E35" s="6"/>
    </row>
    <row r="36" spans="1:5" s="5" customFormat="1" ht="21.75">
      <c r="A36" s="34" t="s">
        <v>447</v>
      </c>
      <c r="B36" s="92"/>
      <c r="C36" s="35"/>
      <c r="D36" s="87"/>
      <c r="E36" s="6"/>
    </row>
    <row r="37" spans="1:5" s="5" customFormat="1" ht="21.75">
      <c r="A37" s="14"/>
      <c r="B37" s="91"/>
      <c r="C37" s="14"/>
      <c r="D37" s="18"/>
      <c r="E37" s="6"/>
    </row>
    <row r="38" spans="1:5" s="5" customFormat="1" ht="21.75">
      <c r="A38" s="14"/>
      <c r="B38" s="91"/>
      <c r="C38" s="14"/>
      <c r="D38" s="18"/>
      <c r="E38" s="6"/>
    </row>
    <row r="39" spans="1:5" s="5" customFormat="1" ht="21.75">
      <c r="A39" s="14"/>
      <c r="B39" s="91"/>
      <c r="C39" s="14"/>
      <c r="D39" s="18"/>
      <c r="E39" s="6"/>
    </row>
    <row r="40" spans="1:5" s="5" customFormat="1" ht="21.75">
      <c r="A40" s="14"/>
      <c r="B40" s="91"/>
      <c r="C40" s="14"/>
      <c r="D40" s="18"/>
      <c r="E40" s="6"/>
    </row>
    <row r="41" spans="1:5" s="5" customFormat="1" ht="21.75">
      <c r="A41" s="42" t="s">
        <v>245</v>
      </c>
      <c r="B41" s="69"/>
      <c r="C41" s="42"/>
      <c r="D41" s="41" t="s">
        <v>511</v>
      </c>
      <c r="E41" s="6"/>
    </row>
    <row r="42" spans="1:5" s="5" customFormat="1" ht="21.75">
      <c r="A42" s="42"/>
      <c r="B42" s="69"/>
      <c r="C42" s="42"/>
      <c r="D42" s="41" t="s">
        <v>510</v>
      </c>
      <c r="E42" s="6"/>
    </row>
    <row r="43" spans="1:5" s="5" customFormat="1" ht="21.75">
      <c r="A43" s="490" t="s">
        <v>304</v>
      </c>
      <c r="B43" s="490"/>
      <c r="C43" s="490"/>
      <c r="D43" s="490"/>
      <c r="E43" s="6"/>
    </row>
    <row r="44" spans="1:5" s="5" customFormat="1" ht="21.75">
      <c r="A44" s="42" t="s">
        <v>298</v>
      </c>
      <c r="B44" s="69"/>
      <c r="C44" s="42"/>
      <c r="D44" s="42"/>
      <c r="E44" s="6"/>
    </row>
    <row r="45" spans="1:5" s="5" customFormat="1" ht="21.75">
      <c r="A45" s="42"/>
      <c r="B45" s="69"/>
      <c r="C45" s="42"/>
      <c r="D45" s="42"/>
      <c r="E45" s="6"/>
    </row>
    <row r="46" spans="1:5" s="5" customFormat="1" ht="21.75">
      <c r="A46" s="44" t="s">
        <v>247</v>
      </c>
      <c r="B46" s="70" t="s">
        <v>253</v>
      </c>
      <c r="C46" s="44" t="s">
        <v>248</v>
      </c>
      <c r="D46" s="44" t="s">
        <v>249</v>
      </c>
      <c r="E46" s="6"/>
    </row>
    <row r="47" spans="1:5" s="5" customFormat="1" ht="21.75">
      <c r="A47" s="20" t="s">
        <v>555</v>
      </c>
      <c r="B47" s="71"/>
      <c r="C47" s="20">
        <v>144000</v>
      </c>
      <c r="D47" s="20"/>
      <c r="E47" s="6"/>
    </row>
    <row r="48" spans="1:5" s="5" customFormat="1" ht="21.75">
      <c r="A48" s="23" t="s">
        <v>556</v>
      </c>
      <c r="B48" s="72"/>
      <c r="C48" s="23"/>
      <c r="D48" s="23">
        <f>C47</f>
        <v>144000</v>
      </c>
      <c r="E48" s="6"/>
    </row>
    <row r="49" spans="1:5" s="5" customFormat="1" ht="21.75">
      <c r="A49" s="23"/>
      <c r="B49" s="72"/>
      <c r="C49" s="23"/>
      <c r="D49" s="23"/>
      <c r="E49" s="6"/>
    </row>
    <row r="50" spans="1:5" s="5" customFormat="1" ht="21.75">
      <c r="A50" s="23"/>
      <c r="B50" s="72"/>
      <c r="C50" s="23"/>
      <c r="D50" s="23"/>
      <c r="E50" s="6"/>
    </row>
    <row r="51" spans="1:5" s="5" customFormat="1" ht="21.75">
      <c r="A51" s="23"/>
      <c r="B51" s="73"/>
      <c r="C51" s="23"/>
      <c r="D51" s="23"/>
      <c r="E51" s="6"/>
    </row>
    <row r="52" spans="1:5" s="5" customFormat="1" ht="21.75">
      <c r="A52" s="23"/>
      <c r="B52" s="73"/>
      <c r="C52" s="23"/>
      <c r="D52" s="23"/>
      <c r="E52" s="6"/>
    </row>
    <row r="53" spans="1:5" s="5" customFormat="1" ht="21.75">
      <c r="A53" s="23"/>
      <c r="B53" s="73"/>
      <c r="C53" s="23"/>
      <c r="D53" s="23"/>
      <c r="E53" s="6"/>
    </row>
    <row r="54" spans="1:5" s="5" customFormat="1" ht="21.75">
      <c r="A54" s="23"/>
      <c r="B54" s="73"/>
      <c r="C54" s="23"/>
      <c r="D54" s="23"/>
      <c r="E54" s="6"/>
    </row>
    <row r="55" spans="1:5" s="5" customFormat="1" ht="21.75">
      <c r="A55" s="23"/>
      <c r="B55" s="73"/>
      <c r="C55" s="23"/>
      <c r="D55" s="23"/>
      <c r="E55" s="6"/>
    </row>
    <row r="56" spans="1:5" s="5" customFormat="1" ht="21.75">
      <c r="A56" s="23"/>
      <c r="B56" s="73"/>
      <c r="C56" s="23"/>
      <c r="D56" s="23"/>
      <c r="E56" s="6"/>
    </row>
    <row r="57" spans="1:5" s="5" customFormat="1" ht="21.75">
      <c r="A57" s="23"/>
      <c r="B57" s="73"/>
      <c r="C57" s="23"/>
      <c r="D57" s="23"/>
      <c r="E57" s="6"/>
    </row>
    <row r="58" spans="1:5" s="5" customFormat="1" ht="21.75">
      <c r="A58" s="23"/>
      <c r="B58" s="73"/>
      <c r="C58" s="23"/>
      <c r="D58" s="23"/>
      <c r="E58" s="6"/>
    </row>
    <row r="59" spans="1:5" s="5" customFormat="1" ht="21.75">
      <c r="A59" s="23"/>
      <c r="B59" s="73"/>
      <c r="C59" s="23"/>
      <c r="D59" s="23"/>
      <c r="E59" s="6"/>
    </row>
    <row r="60" spans="1:5" s="5" customFormat="1" ht="21.75">
      <c r="A60" s="23"/>
      <c r="B60" s="73"/>
      <c r="C60" s="23"/>
      <c r="D60" s="23"/>
      <c r="E60" s="6"/>
    </row>
    <row r="61" spans="1:5" s="5" customFormat="1" ht="21.75">
      <c r="A61" s="23"/>
      <c r="B61" s="73"/>
      <c r="C61" s="23"/>
      <c r="D61" s="23"/>
      <c r="E61" s="6"/>
    </row>
    <row r="62" spans="1:5" s="5" customFormat="1" ht="21.75">
      <c r="A62" s="23"/>
      <c r="B62" s="73"/>
      <c r="C62" s="23"/>
      <c r="D62" s="23"/>
      <c r="E62" s="6"/>
    </row>
    <row r="63" spans="1:5" s="5" customFormat="1" ht="21.75">
      <c r="A63" s="23"/>
      <c r="B63" s="73"/>
      <c r="C63" s="23"/>
      <c r="D63" s="23"/>
      <c r="E63" s="6"/>
    </row>
    <row r="64" spans="1:5" s="5" customFormat="1" ht="21.75">
      <c r="A64" s="23"/>
      <c r="B64" s="73"/>
      <c r="C64" s="23"/>
      <c r="D64" s="23"/>
      <c r="E64" s="6"/>
    </row>
    <row r="65" spans="1:5" s="5" customFormat="1" ht="21.75">
      <c r="A65" s="23"/>
      <c r="B65" s="73"/>
      <c r="C65" s="23"/>
      <c r="D65" s="23"/>
      <c r="E65" s="6"/>
    </row>
    <row r="66" spans="1:5" s="5" customFormat="1" ht="21.75">
      <c r="A66" s="23"/>
      <c r="B66" s="73"/>
      <c r="C66" s="23"/>
      <c r="D66" s="23"/>
      <c r="E66" s="6"/>
    </row>
    <row r="67" spans="1:5" s="5" customFormat="1" ht="21.75">
      <c r="A67" s="13"/>
      <c r="B67" s="74"/>
      <c r="C67" s="13"/>
      <c r="D67" s="13"/>
      <c r="E67" s="6"/>
    </row>
    <row r="68" spans="1:5" s="5" customFormat="1" ht="21.75">
      <c r="A68" s="13"/>
      <c r="B68" s="74"/>
      <c r="C68" s="13"/>
      <c r="D68" s="13"/>
      <c r="E68" s="6"/>
    </row>
    <row r="69" spans="1:5" s="5" customFormat="1" ht="21.75">
      <c r="A69" s="68"/>
      <c r="B69" s="75"/>
      <c r="C69" s="68"/>
      <c r="D69" s="68"/>
      <c r="E69" s="6"/>
    </row>
    <row r="70" spans="1:5" s="5" customFormat="1" ht="21.75">
      <c r="A70" s="76"/>
      <c r="B70" s="77"/>
      <c r="C70" s="76">
        <f>SUM(C47:C67)</f>
        <v>144000</v>
      </c>
      <c r="D70" s="76">
        <f>SUM(D47:D67)</f>
        <v>144000</v>
      </c>
      <c r="E70" s="6"/>
    </row>
    <row r="71" spans="1:5" s="5" customFormat="1" ht="21.75">
      <c r="A71" s="290" t="s">
        <v>558</v>
      </c>
      <c r="B71" s="78"/>
      <c r="C71" s="79"/>
      <c r="D71" s="80"/>
      <c r="E71" s="6"/>
    </row>
    <row r="72" spans="1:5" s="5" customFormat="1" ht="21.75">
      <c r="A72" s="81"/>
      <c r="B72" s="82"/>
      <c r="C72" s="18"/>
      <c r="D72" s="83"/>
      <c r="E72" s="6"/>
    </row>
    <row r="73" spans="1:5" s="5" customFormat="1" ht="21.75">
      <c r="A73" s="84"/>
      <c r="B73" s="85"/>
      <c r="C73" s="86"/>
      <c r="D73" s="87"/>
      <c r="E73" s="6"/>
    </row>
    <row r="74" spans="1:5" s="5" customFormat="1" ht="21.75">
      <c r="A74" s="88" t="s">
        <v>445</v>
      </c>
      <c r="B74" s="89"/>
      <c r="C74" s="33"/>
      <c r="D74" s="80"/>
      <c r="E74" s="6"/>
    </row>
    <row r="75" spans="1:5" s="5" customFormat="1" ht="21.75">
      <c r="A75" s="90" t="s">
        <v>446</v>
      </c>
      <c r="B75" s="91"/>
      <c r="C75" s="14"/>
      <c r="D75" s="83"/>
      <c r="E75" s="6"/>
    </row>
    <row r="76" spans="1:5" s="5" customFormat="1" ht="21.75">
      <c r="A76" s="34" t="s">
        <v>447</v>
      </c>
      <c r="B76" s="92"/>
      <c r="C76" s="35"/>
      <c r="D76" s="87"/>
      <c r="E76" s="6"/>
    </row>
    <row r="77" spans="1:5" s="5" customFormat="1" ht="21.75">
      <c r="A77" s="14"/>
      <c r="B77" s="91"/>
      <c r="C77" s="14"/>
      <c r="D77" s="18"/>
      <c r="E77" s="6"/>
    </row>
    <row r="78" spans="1:5" s="5" customFormat="1" ht="21.75">
      <c r="A78" s="14"/>
      <c r="B78" s="91"/>
      <c r="C78" s="14"/>
      <c r="D78" s="18"/>
      <c r="E78" s="6"/>
    </row>
    <row r="79" spans="1:5" s="5" customFormat="1" ht="21.75">
      <c r="A79" s="14"/>
      <c r="B79" s="91"/>
      <c r="C79" s="14"/>
      <c r="D79" s="18"/>
      <c r="E79" s="6"/>
    </row>
    <row r="80" spans="1:12" ht="21.75">
      <c r="A80" s="42" t="s">
        <v>245</v>
      </c>
      <c r="B80" s="69"/>
      <c r="C80" s="42"/>
      <c r="D80" s="41" t="s">
        <v>513</v>
      </c>
      <c r="E80" s="4"/>
      <c r="L80" s="7"/>
    </row>
    <row r="81" spans="1:4" ht="21.75">
      <c r="A81" s="42"/>
      <c r="B81" s="69"/>
      <c r="C81" s="42"/>
      <c r="D81" s="41" t="s">
        <v>514</v>
      </c>
    </row>
    <row r="82" spans="1:4" ht="21.75">
      <c r="A82" s="490" t="s">
        <v>304</v>
      </c>
      <c r="B82" s="490"/>
      <c r="C82" s="490"/>
      <c r="D82" s="490"/>
    </row>
    <row r="83" spans="1:4" ht="21.75">
      <c r="A83" s="42" t="s">
        <v>298</v>
      </c>
      <c r="B83" s="69"/>
      <c r="C83" s="42"/>
      <c r="D83" s="42"/>
    </row>
    <row r="84" spans="1:4" ht="21.75">
      <c r="A84" s="42"/>
      <c r="B84" s="69"/>
      <c r="C84" s="42"/>
      <c r="D84" s="42"/>
    </row>
    <row r="85" spans="1:4" ht="21.75">
      <c r="A85" s="44" t="s">
        <v>247</v>
      </c>
      <c r="B85" s="70" t="s">
        <v>253</v>
      </c>
      <c r="C85" s="44" t="s">
        <v>248</v>
      </c>
      <c r="D85" s="44" t="s">
        <v>249</v>
      </c>
    </row>
    <row r="86" spans="1:4" ht="21.75">
      <c r="A86" s="20" t="s">
        <v>515</v>
      </c>
      <c r="B86" s="71" t="s">
        <v>379</v>
      </c>
      <c r="C86" s="20">
        <v>2160</v>
      </c>
      <c r="D86" s="20"/>
    </row>
    <row r="87" spans="1:4" ht="21.75">
      <c r="A87" s="23" t="s">
        <v>516</v>
      </c>
      <c r="B87" s="72" t="s">
        <v>373</v>
      </c>
      <c r="C87" s="23"/>
      <c r="D87" s="23">
        <f>C86</f>
        <v>2160</v>
      </c>
    </row>
    <row r="88" spans="1:4" ht="21.75">
      <c r="A88" s="23"/>
      <c r="B88" s="72"/>
      <c r="C88" s="23"/>
      <c r="D88" s="23"/>
    </row>
    <row r="89" spans="1:4" ht="21.75">
      <c r="A89" s="23"/>
      <c r="B89" s="72"/>
      <c r="C89" s="23"/>
      <c r="D89" s="23"/>
    </row>
    <row r="90" spans="1:4" ht="21.75">
      <c r="A90" s="23"/>
      <c r="B90" s="73"/>
      <c r="C90" s="23"/>
      <c r="D90" s="23"/>
    </row>
    <row r="91" spans="1:4" ht="21.75">
      <c r="A91" s="23"/>
      <c r="B91" s="73"/>
      <c r="C91" s="23"/>
      <c r="D91" s="23"/>
    </row>
    <row r="92" spans="1:4" ht="21.75">
      <c r="A92" s="23"/>
      <c r="B92" s="73"/>
      <c r="C92" s="23"/>
      <c r="D92" s="23"/>
    </row>
    <row r="93" spans="1:4" ht="21.75">
      <c r="A93" s="23"/>
      <c r="B93" s="73"/>
      <c r="C93" s="23"/>
      <c r="D93" s="23"/>
    </row>
    <row r="94" spans="1:4" ht="21.75">
      <c r="A94" s="23"/>
      <c r="B94" s="73"/>
      <c r="C94" s="23"/>
      <c r="D94" s="23"/>
    </row>
    <row r="95" spans="1:4" ht="21.75">
      <c r="A95" s="23"/>
      <c r="B95" s="73"/>
      <c r="C95" s="23"/>
      <c r="D95" s="23"/>
    </row>
    <row r="96" spans="1:4" ht="21.75">
      <c r="A96" s="23"/>
      <c r="B96" s="73"/>
      <c r="C96" s="23"/>
      <c r="D96" s="23"/>
    </row>
    <row r="97" spans="1:4" ht="21.75">
      <c r="A97" s="23"/>
      <c r="B97" s="73"/>
      <c r="C97" s="23"/>
      <c r="D97" s="23"/>
    </row>
    <row r="98" spans="1:4" ht="21.75">
      <c r="A98" s="23"/>
      <c r="B98" s="73"/>
      <c r="C98" s="23"/>
      <c r="D98" s="23"/>
    </row>
    <row r="99" spans="1:4" ht="21.75">
      <c r="A99" s="23"/>
      <c r="B99" s="73"/>
      <c r="C99" s="23"/>
      <c r="D99" s="23"/>
    </row>
    <row r="100" spans="1:4" ht="21.75">
      <c r="A100" s="23"/>
      <c r="B100" s="73"/>
      <c r="C100" s="23"/>
      <c r="D100" s="23"/>
    </row>
    <row r="101" spans="1:4" ht="21.75">
      <c r="A101" s="23"/>
      <c r="B101" s="73"/>
      <c r="C101" s="23"/>
      <c r="D101" s="23"/>
    </row>
    <row r="102" spans="1:4" ht="21.75">
      <c r="A102" s="23"/>
      <c r="B102" s="73"/>
      <c r="C102" s="23"/>
      <c r="D102" s="23"/>
    </row>
    <row r="103" spans="1:4" ht="21.75">
      <c r="A103" s="23"/>
      <c r="B103" s="73"/>
      <c r="C103" s="23"/>
      <c r="D103" s="23"/>
    </row>
    <row r="104" spans="1:4" ht="21.75">
      <c r="A104" s="23"/>
      <c r="B104" s="73"/>
      <c r="C104" s="23"/>
      <c r="D104" s="23"/>
    </row>
    <row r="105" spans="1:4" ht="21.75">
      <c r="A105" s="23"/>
      <c r="B105" s="73"/>
      <c r="C105" s="23"/>
      <c r="D105" s="23"/>
    </row>
    <row r="106" spans="1:4" ht="21.75">
      <c r="A106" s="13"/>
      <c r="B106" s="74"/>
      <c r="C106" s="13"/>
      <c r="D106" s="13"/>
    </row>
    <row r="107" spans="1:4" ht="21.75">
      <c r="A107" s="13"/>
      <c r="B107" s="74"/>
      <c r="C107" s="13"/>
      <c r="D107" s="13"/>
    </row>
    <row r="108" spans="1:4" ht="21.75">
      <c r="A108" s="68"/>
      <c r="B108" s="75"/>
      <c r="C108" s="68"/>
      <c r="D108" s="68"/>
    </row>
    <row r="109" spans="1:4" ht="21.75">
      <c r="A109" s="76"/>
      <c r="B109" s="77"/>
      <c r="C109" s="76">
        <f>SUM(C86:C106)</f>
        <v>2160</v>
      </c>
      <c r="D109" s="76">
        <f>SUM(D86:D106)</f>
        <v>2160</v>
      </c>
    </row>
    <row r="110" spans="1:4" ht="21.75">
      <c r="A110" s="290" t="s">
        <v>512</v>
      </c>
      <c r="B110" s="78"/>
      <c r="C110" s="79"/>
      <c r="D110" s="80"/>
    </row>
    <row r="111" spans="1:4" ht="21.75">
      <c r="A111" s="81"/>
      <c r="B111" s="82"/>
      <c r="C111" s="18"/>
      <c r="D111" s="83"/>
    </row>
    <row r="112" spans="1:4" ht="21.75">
      <c r="A112" s="84"/>
      <c r="B112" s="85"/>
      <c r="C112" s="86"/>
      <c r="D112" s="87"/>
    </row>
    <row r="113" spans="1:4" ht="21.75">
      <c r="A113" s="88" t="s">
        <v>445</v>
      </c>
      <c r="B113" s="89"/>
      <c r="C113" s="33"/>
      <c r="D113" s="80"/>
    </row>
    <row r="114" spans="1:4" ht="21.75">
      <c r="A114" s="90" t="s">
        <v>446</v>
      </c>
      <c r="B114" s="91"/>
      <c r="C114" s="14"/>
      <c r="D114" s="83"/>
    </row>
    <row r="115" spans="1:4" ht="21.75">
      <c r="A115" s="34" t="s">
        <v>447</v>
      </c>
      <c r="B115" s="92"/>
      <c r="C115" s="35"/>
      <c r="D115" s="87"/>
    </row>
    <row r="116" spans="1:4" ht="21.75">
      <c r="A116" s="14"/>
      <c r="B116" s="91"/>
      <c r="C116" s="14"/>
      <c r="D116" s="18"/>
    </row>
    <row r="117" spans="1:4" ht="21.75">
      <c r="A117" s="14"/>
      <c r="B117" s="91"/>
      <c r="C117" s="14"/>
      <c r="D117" s="18"/>
    </row>
    <row r="118" spans="1:4" ht="21.75">
      <c r="A118" s="14"/>
      <c r="B118" s="91"/>
      <c r="C118" s="14"/>
      <c r="D118" s="18"/>
    </row>
    <row r="119" spans="1:4" ht="21.75">
      <c r="A119" s="42" t="s">
        <v>245</v>
      </c>
      <c r="B119" s="69"/>
      <c r="C119" s="42"/>
      <c r="D119" s="41" t="s">
        <v>517</v>
      </c>
    </row>
    <row r="120" spans="1:4" ht="21.75">
      <c r="A120" s="42"/>
      <c r="B120" s="69"/>
      <c r="C120" s="42"/>
      <c r="D120" s="41" t="s">
        <v>514</v>
      </c>
    </row>
    <row r="121" spans="1:4" ht="21.75">
      <c r="A121" s="490" t="s">
        <v>304</v>
      </c>
      <c r="B121" s="490"/>
      <c r="C121" s="490"/>
      <c r="D121" s="490"/>
    </row>
    <row r="122" spans="1:4" ht="21.75">
      <c r="A122" s="42" t="s">
        <v>298</v>
      </c>
      <c r="B122" s="69"/>
      <c r="C122" s="42"/>
      <c r="D122" s="42"/>
    </row>
    <row r="123" spans="1:4" ht="21.75">
      <c r="A123" s="42"/>
      <c r="B123" s="69"/>
      <c r="C123" s="42"/>
      <c r="D123" s="42"/>
    </row>
    <row r="124" spans="1:4" ht="21.75">
      <c r="A124" s="44" t="s">
        <v>247</v>
      </c>
      <c r="B124" s="70" t="s">
        <v>253</v>
      </c>
      <c r="C124" s="44" t="s">
        <v>248</v>
      </c>
      <c r="D124" s="44" t="s">
        <v>249</v>
      </c>
    </row>
    <row r="125" spans="1:4" ht="21.75">
      <c r="A125" s="20" t="s">
        <v>515</v>
      </c>
      <c r="B125" s="71" t="s">
        <v>379</v>
      </c>
      <c r="C125" s="20">
        <v>9294</v>
      </c>
      <c r="D125" s="20"/>
    </row>
    <row r="126" spans="1:4" ht="21.75">
      <c r="A126" s="23" t="s">
        <v>518</v>
      </c>
      <c r="B126" s="72" t="s">
        <v>373</v>
      </c>
      <c r="C126" s="23"/>
      <c r="D126" s="23">
        <f>C125</f>
        <v>9294</v>
      </c>
    </row>
    <row r="127" spans="1:4" ht="21.75">
      <c r="A127" s="23"/>
      <c r="B127" s="72"/>
      <c r="C127" s="23"/>
      <c r="D127" s="23"/>
    </row>
    <row r="128" spans="1:4" ht="21.75">
      <c r="A128" s="23"/>
      <c r="B128" s="72"/>
      <c r="C128" s="23"/>
      <c r="D128" s="23"/>
    </row>
    <row r="129" spans="1:4" ht="21.75">
      <c r="A129" s="23"/>
      <c r="B129" s="73"/>
      <c r="C129" s="23"/>
      <c r="D129" s="23"/>
    </row>
    <row r="130" spans="1:4" ht="21.75">
      <c r="A130" s="23"/>
      <c r="B130" s="73"/>
      <c r="C130" s="23"/>
      <c r="D130" s="23"/>
    </row>
    <row r="131" spans="1:4" ht="21.75">
      <c r="A131" s="23"/>
      <c r="B131" s="73"/>
      <c r="C131" s="23"/>
      <c r="D131" s="23"/>
    </row>
    <row r="132" spans="1:4" ht="21.75">
      <c r="A132" s="23"/>
      <c r="B132" s="73"/>
      <c r="C132" s="23"/>
      <c r="D132" s="23"/>
    </row>
    <row r="133" spans="1:4" ht="21.75">
      <c r="A133" s="23"/>
      <c r="B133" s="73"/>
      <c r="C133" s="23"/>
      <c r="D133" s="23"/>
    </row>
    <row r="134" spans="1:4" ht="21.75">
      <c r="A134" s="23"/>
      <c r="B134" s="73"/>
      <c r="C134" s="23"/>
      <c r="D134" s="23"/>
    </row>
    <row r="135" spans="1:4" ht="21.75">
      <c r="A135" s="23"/>
      <c r="B135" s="73"/>
      <c r="C135" s="23"/>
      <c r="D135" s="23"/>
    </row>
    <row r="136" spans="1:4" ht="21.75">
      <c r="A136" s="23"/>
      <c r="B136" s="73"/>
      <c r="C136" s="23"/>
      <c r="D136" s="23"/>
    </row>
    <row r="137" spans="1:4" ht="21.75">
      <c r="A137" s="23"/>
      <c r="B137" s="73"/>
      <c r="C137" s="23"/>
      <c r="D137" s="23"/>
    </row>
    <row r="138" spans="1:4" ht="21.75">
      <c r="A138" s="23"/>
      <c r="B138" s="73"/>
      <c r="C138" s="23"/>
      <c r="D138" s="23"/>
    </row>
    <row r="139" spans="1:4" ht="21.75">
      <c r="A139" s="23"/>
      <c r="B139" s="73"/>
      <c r="C139" s="23"/>
      <c r="D139" s="23"/>
    </row>
    <row r="140" spans="1:4" ht="21.75">
      <c r="A140" s="23"/>
      <c r="B140" s="73"/>
      <c r="C140" s="23"/>
      <c r="D140" s="23"/>
    </row>
    <row r="141" spans="1:4" ht="21.75">
      <c r="A141" s="23"/>
      <c r="B141" s="73"/>
      <c r="C141" s="23"/>
      <c r="D141" s="23"/>
    </row>
    <row r="142" spans="1:4" ht="21.75">
      <c r="A142" s="23"/>
      <c r="B142" s="73"/>
      <c r="C142" s="23"/>
      <c r="D142" s="23"/>
    </row>
    <row r="143" spans="1:4" ht="21.75">
      <c r="A143" s="23"/>
      <c r="B143" s="73"/>
      <c r="C143" s="23"/>
      <c r="D143" s="23"/>
    </row>
    <row r="144" spans="1:4" ht="21.75">
      <c r="A144" s="23"/>
      <c r="B144" s="73"/>
      <c r="C144" s="23"/>
      <c r="D144" s="23"/>
    </row>
    <row r="145" spans="1:4" ht="21.75">
      <c r="A145" s="13"/>
      <c r="B145" s="74"/>
      <c r="C145" s="13"/>
      <c r="D145" s="13"/>
    </row>
    <row r="146" spans="1:4" ht="21.75">
      <c r="A146" s="13"/>
      <c r="B146" s="74"/>
      <c r="C146" s="13"/>
      <c r="D146" s="13"/>
    </row>
    <row r="147" spans="1:4" ht="21.75">
      <c r="A147" s="68"/>
      <c r="B147" s="75"/>
      <c r="C147" s="68"/>
      <c r="D147" s="68"/>
    </row>
    <row r="148" spans="1:4" ht="21.75">
      <c r="A148" s="76"/>
      <c r="B148" s="77"/>
      <c r="C148" s="76">
        <f>SUM(C125:C145)</f>
        <v>9294</v>
      </c>
      <c r="D148" s="76">
        <f>SUM(D125:D145)</f>
        <v>9294</v>
      </c>
    </row>
    <row r="149" spans="1:4" ht="21.75">
      <c r="A149" s="290" t="s">
        <v>512</v>
      </c>
      <c r="B149" s="78"/>
      <c r="C149" s="79"/>
      <c r="D149" s="80"/>
    </row>
    <row r="150" spans="1:4" ht="21.75">
      <c r="A150" s="81"/>
      <c r="B150" s="82"/>
      <c r="C150" s="18"/>
      <c r="D150" s="83"/>
    </row>
    <row r="151" spans="1:4" ht="21.75">
      <c r="A151" s="84"/>
      <c r="B151" s="85"/>
      <c r="C151" s="86"/>
      <c r="D151" s="87"/>
    </row>
    <row r="152" spans="1:4" ht="21.75">
      <c r="A152" s="88" t="s">
        <v>445</v>
      </c>
      <c r="B152" s="89"/>
      <c r="C152" s="33"/>
      <c r="D152" s="80"/>
    </row>
    <row r="153" spans="1:4" ht="21.75">
      <c r="A153" s="90" t="s">
        <v>446</v>
      </c>
      <c r="B153" s="91"/>
      <c r="C153" s="14"/>
      <c r="D153" s="83"/>
    </row>
    <row r="154" spans="1:4" ht="21.75">
      <c r="A154" s="34" t="s">
        <v>447</v>
      </c>
      <c r="B154" s="92"/>
      <c r="C154" s="35"/>
      <c r="D154" s="87"/>
    </row>
    <row r="158" spans="1:4" ht="21.75">
      <c r="A158" s="42" t="s">
        <v>245</v>
      </c>
      <c r="B158" s="69"/>
      <c r="C158" s="42"/>
      <c r="D158" s="41" t="s">
        <v>519</v>
      </c>
    </row>
    <row r="159" spans="1:4" ht="21.75">
      <c r="A159" s="42"/>
      <c r="B159" s="69"/>
      <c r="C159" s="42"/>
      <c r="D159" s="41" t="s">
        <v>483</v>
      </c>
    </row>
    <row r="160" spans="1:4" ht="21.75">
      <c r="A160" s="490" t="s">
        <v>304</v>
      </c>
      <c r="B160" s="490"/>
      <c r="C160" s="490"/>
      <c r="D160" s="490"/>
    </row>
    <row r="161" spans="1:4" ht="21.75">
      <c r="A161" s="42" t="s">
        <v>298</v>
      </c>
      <c r="B161" s="69"/>
      <c r="C161" s="42"/>
      <c r="D161" s="42"/>
    </row>
    <row r="162" spans="1:4" ht="21.75">
      <c r="A162" s="42"/>
      <c r="B162" s="69"/>
      <c r="C162" s="42"/>
      <c r="D162" s="42"/>
    </row>
    <row r="163" spans="1:4" ht="21.75">
      <c r="A163" s="44" t="s">
        <v>247</v>
      </c>
      <c r="B163" s="70" t="s">
        <v>253</v>
      </c>
      <c r="C163" s="44" t="s">
        <v>248</v>
      </c>
      <c r="D163" s="44" t="s">
        <v>249</v>
      </c>
    </row>
    <row r="164" spans="1:4" ht="21.75">
      <c r="A164" s="20" t="s">
        <v>520</v>
      </c>
      <c r="B164" s="71" t="s">
        <v>384</v>
      </c>
      <c r="C164" s="20">
        <v>6500798.36</v>
      </c>
      <c r="D164" s="20"/>
    </row>
    <row r="165" spans="1:4" ht="21.75">
      <c r="A165" s="23" t="s">
        <v>521</v>
      </c>
      <c r="B165" s="72" t="s">
        <v>371</v>
      </c>
      <c r="C165" s="23"/>
      <c r="D165" s="23">
        <f>C164</f>
        <v>6500798.36</v>
      </c>
    </row>
    <row r="166" spans="1:4" ht="21.75">
      <c r="A166" s="23"/>
      <c r="B166" s="72"/>
      <c r="C166" s="23"/>
      <c r="D166" s="23"/>
    </row>
    <row r="167" spans="1:4" ht="21.75">
      <c r="A167" s="23"/>
      <c r="B167" s="72"/>
      <c r="C167" s="23"/>
      <c r="D167" s="23"/>
    </row>
    <row r="168" spans="1:4" ht="21.75">
      <c r="A168" s="23"/>
      <c r="B168" s="73"/>
      <c r="C168" s="23"/>
      <c r="D168" s="23"/>
    </row>
    <row r="169" spans="1:4" ht="21.75">
      <c r="A169" s="23"/>
      <c r="B169" s="73"/>
      <c r="C169" s="23"/>
      <c r="D169" s="23"/>
    </row>
    <row r="170" spans="1:4" ht="21.75">
      <c r="A170" s="23"/>
      <c r="B170" s="73"/>
      <c r="C170" s="23"/>
      <c r="D170" s="23"/>
    </row>
    <row r="171" spans="1:4" ht="21.75">
      <c r="A171" s="23"/>
      <c r="B171" s="73"/>
      <c r="C171" s="23"/>
      <c r="D171" s="23"/>
    </row>
    <row r="172" spans="1:4" ht="21.75">
      <c r="A172" s="23"/>
      <c r="B172" s="73"/>
      <c r="C172" s="23"/>
      <c r="D172" s="23"/>
    </row>
    <row r="173" spans="1:4" ht="21.75">
      <c r="A173" s="23"/>
      <c r="B173" s="73"/>
      <c r="C173" s="23"/>
      <c r="D173" s="23"/>
    </row>
    <row r="174" spans="1:4" ht="21.75">
      <c r="A174" s="23"/>
      <c r="B174" s="73"/>
      <c r="C174" s="23"/>
      <c r="D174" s="23"/>
    </row>
    <row r="175" spans="1:4" ht="21.75">
      <c r="A175" s="23"/>
      <c r="B175" s="73"/>
      <c r="C175" s="23"/>
      <c r="D175" s="23"/>
    </row>
    <row r="176" spans="1:4" ht="21.75">
      <c r="A176" s="23"/>
      <c r="B176" s="73"/>
      <c r="C176" s="23"/>
      <c r="D176" s="23"/>
    </row>
    <row r="177" spans="1:4" ht="21.75">
      <c r="A177" s="23"/>
      <c r="B177" s="73"/>
      <c r="C177" s="23"/>
      <c r="D177" s="23"/>
    </row>
    <row r="178" spans="1:4" ht="21.75">
      <c r="A178" s="23"/>
      <c r="B178" s="73"/>
      <c r="C178" s="23"/>
      <c r="D178" s="23"/>
    </row>
    <row r="179" spans="1:4" ht="21.75">
      <c r="A179" s="23"/>
      <c r="B179" s="73"/>
      <c r="C179" s="23"/>
      <c r="D179" s="23"/>
    </row>
    <row r="180" spans="1:4" ht="21.75">
      <c r="A180" s="23"/>
      <c r="B180" s="73"/>
      <c r="C180" s="23"/>
      <c r="D180" s="23"/>
    </row>
    <row r="181" spans="1:4" ht="21.75">
      <c r="A181" s="23"/>
      <c r="B181" s="73"/>
      <c r="C181" s="23"/>
      <c r="D181" s="23"/>
    </row>
    <row r="182" spans="1:4" ht="21.75">
      <c r="A182" s="23"/>
      <c r="B182" s="73"/>
      <c r="C182" s="23"/>
      <c r="D182" s="23"/>
    </row>
    <row r="183" spans="1:4" ht="21.75">
      <c r="A183" s="23"/>
      <c r="B183" s="73"/>
      <c r="C183" s="23"/>
      <c r="D183" s="23"/>
    </row>
    <row r="184" spans="1:4" ht="21.75">
      <c r="A184" s="13"/>
      <c r="B184" s="74"/>
      <c r="C184" s="13"/>
      <c r="D184" s="13"/>
    </row>
    <row r="185" spans="1:4" ht="21.75">
      <c r="A185" s="13"/>
      <c r="B185" s="74"/>
      <c r="C185" s="13"/>
      <c r="D185" s="13"/>
    </row>
    <row r="186" spans="1:4" ht="21.75">
      <c r="A186" s="68"/>
      <c r="B186" s="75"/>
      <c r="C186" s="68"/>
      <c r="D186" s="68"/>
    </row>
    <row r="187" spans="1:4" ht="21.75">
      <c r="A187" s="76"/>
      <c r="B187" s="77"/>
      <c r="C187" s="76">
        <f>SUM(C164:C184)</f>
        <v>6500798.36</v>
      </c>
      <c r="D187" s="76">
        <f>SUM(D164:D184)</f>
        <v>6500798.36</v>
      </c>
    </row>
    <row r="188" spans="1:4" ht="21.75">
      <c r="A188" s="290" t="s">
        <v>522</v>
      </c>
      <c r="B188" s="78"/>
      <c r="C188" s="79"/>
      <c r="D188" s="80"/>
    </row>
    <row r="189" spans="1:4" ht="21.75">
      <c r="A189" s="81"/>
      <c r="B189" s="82"/>
      <c r="C189" s="18"/>
      <c r="D189" s="83"/>
    </row>
    <row r="190" spans="1:4" ht="21.75">
      <c r="A190" s="84"/>
      <c r="B190" s="85"/>
      <c r="C190" s="86"/>
      <c r="D190" s="87"/>
    </row>
    <row r="191" spans="1:4" ht="21.75">
      <c r="A191" s="88" t="s">
        <v>445</v>
      </c>
      <c r="B191" s="89"/>
      <c r="C191" s="33"/>
      <c r="D191" s="80"/>
    </row>
    <row r="192" spans="1:4" ht="21.75">
      <c r="A192" s="90" t="s">
        <v>446</v>
      </c>
      <c r="B192" s="91"/>
      <c r="C192" s="14"/>
      <c r="D192" s="83"/>
    </row>
    <row r="193" spans="1:4" ht="21.75">
      <c r="A193" s="34" t="s">
        <v>447</v>
      </c>
      <c r="B193" s="92"/>
      <c r="C193" s="35"/>
      <c r="D193" s="87"/>
    </row>
    <row r="198" spans="1:4" ht="21.75">
      <c r="A198" s="42" t="s">
        <v>245</v>
      </c>
      <c r="B198" s="69"/>
      <c r="C198" s="42"/>
      <c r="D198" s="41" t="s">
        <v>559</v>
      </c>
    </row>
    <row r="199" spans="1:4" ht="21.75">
      <c r="A199" s="42"/>
      <c r="B199" s="69"/>
      <c r="C199" s="42"/>
      <c r="D199" s="41" t="s">
        <v>560</v>
      </c>
    </row>
    <row r="200" spans="1:4" ht="21.75">
      <c r="A200" s="490" t="s">
        <v>304</v>
      </c>
      <c r="B200" s="490"/>
      <c r="C200" s="490"/>
      <c r="D200" s="490"/>
    </row>
    <row r="201" spans="1:4" ht="21.75">
      <c r="A201" s="42" t="s">
        <v>298</v>
      </c>
      <c r="B201" s="69"/>
      <c r="C201" s="42"/>
      <c r="D201" s="42"/>
    </row>
    <row r="202" spans="1:4" ht="21.75">
      <c r="A202" s="42"/>
      <c r="B202" s="69"/>
      <c r="C202" s="42"/>
      <c r="D202" s="42"/>
    </row>
    <row r="203" spans="1:4" ht="21.75">
      <c r="A203" s="44" t="s">
        <v>247</v>
      </c>
      <c r="B203" s="70" t="s">
        <v>253</v>
      </c>
      <c r="C203" s="44" t="s">
        <v>248</v>
      </c>
      <c r="D203" s="44" t="s">
        <v>249</v>
      </c>
    </row>
    <row r="204" spans="1:4" ht="21.75">
      <c r="A204" s="20" t="s">
        <v>562</v>
      </c>
      <c r="B204" s="71"/>
      <c r="C204" s="20">
        <v>913100</v>
      </c>
      <c r="D204" s="20"/>
    </row>
    <row r="205" spans="1:4" ht="21.75">
      <c r="A205" s="23" t="s">
        <v>561</v>
      </c>
      <c r="B205" s="72"/>
      <c r="C205" s="23"/>
      <c r="D205" s="23">
        <f>C204</f>
        <v>913100</v>
      </c>
    </row>
    <row r="206" spans="1:4" ht="21.75">
      <c r="A206" s="23"/>
      <c r="B206" s="72"/>
      <c r="C206" s="23"/>
      <c r="D206" s="23"/>
    </row>
    <row r="207" spans="1:4" ht="21.75">
      <c r="A207" s="23"/>
      <c r="B207" s="72"/>
      <c r="C207" s="23"/>
      <c r="D207" s="23"/>
    </row>
    <row r="208" spans="1:4" ht="21.75">
      <c r="A208" s="23"/>
      <c r="B208" s="73"/>
      <c r="C208" s="23"/>
      <c r="D208" s="23"/>
    </row>
    <row r="209" spans="1:4" ht="21.75">
      <c r="A209" s="23"/>
      <c r="B209" s="73"/>
      <c r="C209" s="23"/>
      <c r="D209" s="23"/>
    </row>
    <row r="210" spans="1:4" ht="21.75">
      <c r="A210" s="23"/>
      <c r="B210" s="73"/>
      <c r="C210" s="23"/>
      <c r="D210" s="23"/>
    </row>
    <row r="211" spans="1:4" ht="21.75">
      <c r="A211" s="23"/>
      <c r="B211" s="73"/>
      <c r="C211" s="23"/>
      <c r="D211" s="23"/>
    </row>
    <row r="212" spans="1:4" ht="21.75">
      <c r="A212" s="23"/>
      <c r="B212" s="73"/>
      <c r="C212" s="23"/>
      <c r="D212" s="23"/>
    </row>
    <row r="213" spans="1:4" ht="21.75">
      <c r="A213" s="23"/>
      <c r="B213" s="73"/>
      <c r="C213" s="23"/>
      <c r="D213" s="23"/>
    </row>
    <row r="214" spans="1:4" ht="21.75">
      <c r="A214" s="23"/>
      <c r="B214" s="73"/>
      <c r="C214" s="23"/>
      <c r="D214" s="23"/>
    </row>
    <row r="215" spans="1:4" ht="21.75">
      <c r="A215" s="23"/>
      <c r="B215" s="73"/>
      <c r="C215" s="23"/>
      <c r="D215" s="23"/>
    </row>
    <row r="216" spans="1:4" ht="21.75">
      <c r="A216" s="23"/>
      <c r="B216" s="73"/>
      <c r="C216" s="23"/>
      <c r="D216" s="23"/>
    </row>
    <row r="217" spans="1:4" ht="21.75">
      <c r="A217" s="23"/>
      <c r="B217" s="73"/>
      <c r="C217" s="23"/>
      <c r="D217" s="23"/>
    </row>
    <row r="218" spans="1:4" ht="21.75">
      <c r="A218" s="23"/>
      <c r="B218" s="73"/>
      <c r="C218" s="23"/>
      <c r="D218" s="23"/>
    </row>
    <row r="219" spans="1:4" ht="21.75">
      <c r="A219" s="23"/>
      <c r="B219" s="73"/>
      <c r="C219" s="23"/>
      <c r="D219" s="23"/>
    </row>
    <row r="220" spans="1:4" ht="21.75">
      <c r="A220" s="23"/>
      <c r="B220" s="73"/>
      <c r="C220" s="23"/>
      <c r="D220" s="23"/>
    </row>
    <row r="221" spans="1:4" ht="21.75">
      <c r="A221" s="23"/>
      <c r="B221" s="73"/>
      <c r="C221" s="23"/>
      <c r="D221" s="23"/>
    </row>
    <row r="222" spans="1:4" ht="21.75">
      <c r="A222" s="23"/>
      <c r="B222" s="73"/>
      <c r="C222" s="23"/>
      <c r="D222" s="23"/>
    </row>
    <row r="223" spans="1:4" ht="21.75">
      <c r="A223" s="23"/>
      <c r="B223" s="73"/>
      <c r="C223" s="23"/>
      <c r="D223" s="23"/>
    </row>
    <row r="224" spans="1:4" ht="21.75">
      <c r="A224" s="13"/>
      <c r="B224" s="74"/>
      <c r="C224" s="13"/>
      <c r="D224" s="13"/>
    </row>
    <row r="225" spans="1:4" ht="21.75">
      <c r="A225" s="13"/>
      <c r="B225" s="74"/>
      <c r="C225" s="13"/>
      <c r="D225" s="13"/>
    </row>
    <row r="226" spans="1:4" ht="21.75">
      <c r="A226" s="68"/>
      <c r="B226" s="75"/>
      <c r="C226" s="68"/>
      <c r="D226" s="68"/>
    </row>
    <row r="227" spans="1:4" ht="21.75">
      <c r="A227" s="76"/>
      <c r="B227" s="77"/>
      <c r="C227" s="76">
        <f>SUM(C204:C224)</f>
        <v>913100</v>
      </c>
      <c r="D227" s="76">
        <f>SUM(D204:D224)</f>
        <v>913100</v>
      </c>
    </row>
    <row r="228" spans="1:4" ht="21.75">
      <c r="A228" s="290" t="s">
        <v>565</v>
      </c>
      <c r="B228" s="78"/>
      <c r="C228" s="79"/>
      <c r="D228" s="80"/>
    </row>
    <row r="229" spans="1:4" ht="21.75">
      <c r="A229" s="81"/>
      <c r="B229" s="82"/>
      <c r="C229" s="465">
        <v>21459</v>
      </c>
      <c r="D229" s="83"/>
    </row>
    <row r="230" spans="1:4" ht="21.75">
      <c r="A230" s="84"/>
      <c r="B230" s="85"/>
      <c r="C230" s="86"/>
      <c r="D230" s="87"/>
    </row>
    <row r="231" spans="1:4" ht="21.75">
      <c r="A231" s="88" t="s">
        <v>445</v>
      </c>
      <c r="B231" s="89"/>
      <c r="C231" s="33"/>
      <c r="D231" s="80"/>
    </row>
    <row r="232" spans="1:4" ht="21.75">
      <c r="A232" s="90" t="s">
        <v>446</v>
      </c>
      <c r="B232" s="91"/>
      <c r="C232" s="14"/>
      <c r="D232" s="83"/>
    </row>
    <row r="233" spans="1:4" ht="21.75">
      <c r="A233" s="34" t="s">
        <v>447</v>
      </c>
      <c r="B233" s="92"/>
      <c r="C233" s="35"/>
      <c r="D233" s="87"/>
    </row>
    <row r="236" spans="1:4" ht="21.75">
      <c r="A236" s="42" t="s">
        <v>245</v>
      </c>
      <c r="B236" s="69"/>
      <c r="C236" s="42"/>
      <c r="D236" s="41" t="s">
        <v>563</v>
      </c>
    </row>
    <row r="237" spans="1:4" ht="21.75">
      <c r="A237" s="42"/>
      <c r="B237" s="69"/>
      <c r="C237" s="42"/>
      <c r="D237" s="41" t="s">
        <v>560</v>
      </c>
    </row>
    <row r="238" spans="1:4" ht="21.75">
      <c r="A238" s="490" t="s">
        <v>304</v>
      </c>
      <c r="B238" s="490"/>
      <c r="C238" s="490"/>
      <c r="D238" s="490"/>
    </row>
    <row r="239" spans="1:4" ht="21.75">
      <c r="A239" s="42" t="s">
        <v>298</v>
      </c>
      <c r="B239" s="69"/>
      <c r="C239" s="42"/>
      <c r="D239" s="42"/>
    </row>
    <row r="240" spans="1:4" ht="21.75">
      <c r="A240" s="42"/>
      <c r="B240" s="69"/>
      <c r="C240" s="42"/>
      <c r="D240" s="42"/>
    </row>
    <row r="241" spans="1:4" ht="21.75">
      <c r="A241" s="44" t="s">
        <v>247</v>
      </c>
      <c r="B241" s="70" t="s">
        <v>253</v>
      </c>
      <c r="C241" s="44" t="s">
        <v>248</v>
      </c>
      <c r="D241" s="44" t="s">
        <v>249</v>
      </c>
    </row>
    <row r="242" spans="1:4" ht="21.75">
      <c r="A242" s="20" t="s">
        <v>564</v>
      </c>
      <c r="B242" s="71"/>
      <c r="C242" s="20">
        <v>144000</v>
      </c>
      <c r="D242" s="20"/>
    </row>
    <row r="243" spans="1:4" ht="21.75">
      <c r="A243" s="23" t="s">
        <v>561</v>
      </c>
      <c r="B243" s="72"/>
      <c r="C243" s="23"/>
      <c r="D243" s="23">
        <f>C242</f>
        <v>144000</v>
      </c>
    </row>
    <row r="244" spans="1:4" ht="21.75">
      <c r="A244" s="23"/>
      <c r="B244" s="72"/>
      <c r="C244" s="23"/>
      <c r="D244" s="23"/>
    </row>
    <row r="245" spans="1:4" ht="21.75">
      <c r="A245" s="23"/>
      <c r="B245" s="72"/>
      <c r="C245" s="23"/>
      <c r="D245" s="23"/>
    </row>
    <row r="246" spans="1:4" ht="21.75">
      <c r="A246" s="23"/>
      <c r="B246" s="73"/>
      <c r="C246" s="23"/>
      <c r="D246" s="23"/>
    </row>
    <row r="247" spans="1:4" ht="21.75">
      <c r="A247" s="23"/>
      <c r="B247" s="73"/>
      <c r="C247" s="23"/>
      <c r="D247" s="23"/>
    </row>
    <row r="248" spans="1:4" ht="21.75">
      <c r="A248" s="23"/>
      <c r="B248" s="73"/>
      <c r="C248" s="23"/>
      <c r="D248" s="23"/>
    </row>
    <row r="249" spans="1:4" ht="21.75">
      <c r="A249" s="23"/>
      <c r="B249" s="73"/>
      <c r="C249" s="23"/>
      <c r="D249" s="23"/>
    </row>
    <row r="250" spans="1:4" ht="21.75">
      <c r="A250" s="23"/>
      <c r="B250" s="73"/>
      <c r="C250" s="23"/>
      <c r="D250" s="23"/>
    </row>
    <row r="251" spans="1:4" ht="21.75">
      <c r="A251" s="23"/>
      <c r="B251" s="73"/>
      <c r="C251" s="23"/>
      <c r="D251" s="23"/>
    </row>
    <row r="252" spans="1:4" ht="21.75">
      <c r="A252" s="23"/>
      <c r="B252" s="73"/>
      <c r="C252" s="23"/>
      <c r="D252" s="23"/>
    </row>
    <row r="253" spans="1:4" ht="21.75">
      <c r="A253" s="23"/>
      <c r="B253" s="73"/>
      <c r="C253" s="23"/>
      <c r="D253" s="23"/>
    </row>
    <row r="254" spans="1:4" ht="21.75">
      <c r="A254" s="23"/>
      <c r="B254" s="73"/>
      <c r="C254" s="23"/>
      <c r="D254" s="23"/>
    </row>
    <row r="255" spans="1:4" ht="21.75">
      <c r="A255" s="23"/>
      <c r="B255" s="73"/>
      <c r="C255" s="23"/>
      <c r="D255" s="23"/>
    </row>
    <row r="256" spans="1:4" ht="21.75">
      <c r="A256" s="23"/>
      <c r="B256" s="73"/>
      <c r="C256" s="23"/>
      <c r="D256" s="23"/>
    </row>
    <row r="257" spans="1:4" ht="21.75">
      <c r="A257" s="23"/>
      <c r="B257" s="73"/>
      <c r="C257" s="23"/>
      <c r="D257" s="23"/>
    </row>
    <row r="258" spans="1:4" ht="21.75">
      <c r="A258" s="23"/>
      <c r="B258" s="73"/>
      <c r="C258" s="23"/>
      <c r="D258" s="23"/>
    </row>
    <row r="259" spans="1:4" ht="21.75">
      <c r="A259" s="23"/>
      <c r="B259" s="73"/>
      <c r="C259" s="23"/>
      <c r="D259" s="23"/>
    </row>
    <row r="260" spans="1:4" ht="21.75">
      <c r="A260" s="23"/>
      <c r="B260" s="73"/>
      <c r="C260" s="23"/>
      <c r="D260" s="23"/>
    </row>
    <row r="261" spans="1:4" ht="21.75">
      <c r="A261" s="23"/>
      <c r="B261" s="73"/>
      <c r="C261" s="23"/>
      <c r="D261" s="23"/>
    </row>
    <row r="262" spans="1:4" ht="21.75">
      <c r="A262" s="13"/>
      <c r="B262" s="74"/>
      <c r="C262" s="13"/>
      <c r="D262" s="13"/>
    </row>
    <row r="263" spans="1:4" ht="21.75">
      <c r="A263" s="13"/>
      <c r="B263" s="74"/>
      <c r="C263" s="13"/>
      <c r="D263" s="13"/>
    </row>
    <row r="264" spans="1:4" ht="21.75">
      <c r="A264" s="68"/>
      <c r="B264" s="75"/>
      <c r="C264" s="68"/>
      <c r="D264" s="68"/>
    </row>
    <row r="265" spans="1:4" ht="21.75">
      <c r="A265" s="76"/>
      <c r="B265" s="77"/>
      <c r="C265" s="76">
        <f>SUM(C242:C262)</f>
        <v>144000</v>
      </c>
      <c r="D265" s="76">
        <f>SUM(D242:D262)</f>
        <v>144000</v>
      </c>
    </row>
    <row r="266" spans="1:4" ht="21.75">
      <c r="A266" s="290" t="s">
        <v>565</v>
      </c>
      <c r="B266" s="78"/>
      <c r="C266" s="79"/>
      <c r="D266" s="80"/>
    </row>
    <row r="267" spans="1:4" ht="21.75">
      <c r="A267" s="81"/>
      <c r="B267" s="82"/>
      <c r="C267" s="465">
        <v>21459</v>
      </c>
      <c r="D267" s="83"/>
    </row>
    <row r="268" spans="1:4" ht="21.75">
      <c r="A268" s="84"/>
      <c r="B268" s="85"/>
      <c r="C268" s="86"/>
      <c r="D268" s="87"/>
    </row>
    <row r="269" spans="1:4" ht="21.75">
      <c r="A269" s="88" t="s">
        <v>445</v>
      </c>
      <c r="B269" s="89"/>
      <c r="C269" s="33"/>
      <c r="D269" s="80"/>
    </row>
    <row r="270" spans="1:4" ht="21.75">
      <c r="A270" s="90" t="s">
        <v>446</v>
      </c>
      <c r="B270" s="91"/>
      <c r="C270" s="14"/>
      <c r="D270" s="83"/>
    </row>
    <row r="271" spans="1:4" ht="21.75">
      <c r="A271" s="34" t="s">
        <v>447</v>
      </c>
      <c r="B271" s="92"/>
      <c r="C271" s="35"/>
      <c r="D271" s="87"/>
    </row>
    <row r="276" spans="1:4" ht="21.75">
      <c r="A276" s="42" t="s">
        <v>245</v>
      </c>
      <c r="B276" s="69"/>
      <c r="C276" s="42"/>
      <c r="D276" s="41" t="s">
        <v>566</v>
      </c>
    </row>
    <row r="277" spans="1:4" ht="21.75">
      <c r="A277" s="42"/>
      <c r="B277" s="69"/>
      <c r="C277" s="42"/>
      <c r="D277" s="41" t="s">
        <v>560</v>
      </c>
    </row>
    <row r="278" spans="1:4" ht="21.75">
      <c r="A278" s="490" t="s">
        <v>304</v>
      </c>
      <c r="B278" s="490"/>
      <c r="C278" s="490"/>
      <c r="D278" s="490"/>
    </row>
    <row r="279" spans="1:4" ht="21.75">
      <c r="A279" s="42" t="s">
        <v>298</v>
      </c>
      <c r="B279" s="69"/>
      <c r="C279" s="42"/>
      <c r="D279" s="42"/>
    </row>
    <row r="280" spans="1:4" ht="21.75">
      <c r="A280" s="42"/>
      <c r="B280" s="69"/>
      <c r="C280" s="42"/>
      <c r="D280" s="42"/>
    </row>
    <row r="281" spans="1:4" ht="21.75">
      <c r="A281" s="44" t="s">
        <v>247</v>
      </c>
      <c r="B281" s="70" t="s">
        <v>253</v>
      </c>
      <c r="C281" s="44" t="s">
        <v>248</v>
      </c>
      <c r="D281" s="44" t="s">
        <v>249</v>
      </c>
    </row>
    <row r="282" spans="1:4" ht="21.75">
      <c r="A282" s="20" t="s">
        <v>562</v>
      </c>
      <c r="B282" s="71"/>
      <c r="C282" s="20">
        <v>965300</v>
      </c>
      <c r="D282" s="20"/>
    </row>
    <row r="283" spans="1:4" ht="21.75">
      <c r="A283" s="23" t="s">
        <v>568</v>
      </c>
      <c r="B283" s="72"/>
      <c r="C283" s="23"/>
      <c r="D283" s="23">
        <f>C282</f>
        <v>965300</v>
      </c>
    </row>
    <row r="284" spans="1:4" ht="21.75">
      <c r="A284" s="23"/>
      <c r="B284" s="72"/>
      <c r="C284" s="23"/>
      <c r="D284" s="23"/>
    </row>
    <row r="285" spans="1:4" ht="21.75">
      <c r="A285" s="23"/>
      <c r="B285" s="72"/>
      <c r="C285" s="23"/>
      <c r="D285" s="23"/>
    </row>
    <row r="286" spans="1:4" ht="21.75">
      <c r="A286" s="23"/>
      <c r="B286" s="73"/>
      <c r="C286" s="23"/>
      <c r="D286" s="23"/>
    </row>
    <row r="287" spans="1:4" ht="21.75">
      <c r="A287" s="23"/>
      <c r="B287" s="73"/>
      <c r="C287" s="23"/>
      <c r="D287" s="23"/>
    </row>
    <row r="288" spans="1:4" ht="21.75">
      <c r="A288" s="23"/>
      <c r="B288" s="73"/>
      <c r="C288" s="23"/>
      <c r="D288" s="23"/>
    </row>
    <row r="289" spans="1:4" ht="21.75">
      <c r="A289" s="23"/>
      <c r="B289" s="73"/>
      <c r="C289" s="23"/>
      <c r="D289" s="23"/>
    </row>
    <row r="290" spans="1:4" ht="21.75">
      <c r="A290" s="23"/>
      <c r="B290" s="73"/>
      <c r="C290" s="23"/>
      <c r="D290" s="23"/>
    </row>
    <row r="291" spans="1:4" ht="21.75">
      <c r="A291" s="23"/>
      <c r="B291" s="73"/>
      <c r="C291" s="23"/>
      <c r="D291" s="23"/>
    </row>
    <row r="292" spans="1:4" ht="21.75">
      <c r="A292" s="23"/>
      <c r="B292" s="73"/>
      <c r="C292" s="23"/>
      <c r="D292" s="23"/>
    </row>
    <row r="293" spans="1:4" ht="21.75">
      <c r="A293" s="23"/>
      <c r="B293" s="73"/>
      <c r="C293" s="23"/>
      <c r="D293" s="23"/>
    </row>
    <row r="294" spans="1:4" ht="21.75">
      <c r="A294" s="23"/>
      <c r="B294" s="73"/>
      <c r="C294" s="23"/>
      <c r="D294" s="23"/>
    </row>
    <row r="295" spans="1:4" ht="21.75">
      <c r="A295" s="23"/>
      <c r="B295" s="73"/>
      <c r="C295" s="23"/>
      <c r="D295" s="23"/>
    </row>
    <row r="296" spans="1:4" ht="21.75">
      <c r="A296" s="23"/>
      <c r="B296" s="73"/>
      <c r="C296" s="23"/>
      <c r="D296" s="23"/>
    </row>
    <row r="297" spans="1:4" ht="21.75">
      <c r="A297" s="23"/>
      <c r="B297" s="73"/>
      <c r="C297" s="23"/>
      <c r="D297" s="23"/>
    </row>
    <row r="298" spans="1:4" ht="21.75">
      <c r="A298" s="23"/>
      <c r="B298" s="73"/>
      <c r="C298" s="23"/>
      <c r="D298" s="23"/>
    </row>
    <row r="299" spans="1:4" ht="21.75">
      <c r="A299" s="23"/>
      <c r="B299" s="73"/>
      <c r="C299" s="23"/>
      <c r="D299" s="23"/>
    </row>
    <row r="300" spans="1:4" ht="21.75">
      <c r="A300" s="23"/>
      <c r="B300" s="73"/>
      <c r="C300" s="23"/>
      <c r="D300" s="23"/>
    </row>
    <row r="301" spans="1:4" ht="21.75">
      <c r="A301" s="23"/>
      <c r="B301" s="73"/>
      <c r="C301" s="23"/>
      <c r="D301" s="23"/>
    </row>
    <row r="302" spans="1:4" ht="21.75">
      <c r="A302" s="13"/>
      <c r="B302" s="74"/>
      <c r="C302" s="13"/>
      <c r="D302" s="13"/>
    </row>
    <row r="303" spans="1:4" ht="21.75">
      <c r="A303" s="13"/>
      <c r="B303" s="74"/>
      <c r="C303" s="13"/>
      <c r="D303" s="13"/>
    </row>
    <row r="304" spans="1:4" ht="21.75">
      <c r="A304" s="68"/>
      <c r="B304" s="75"/>
      <c r="C304" s="68"/>
      <c r="D304" s="68"/>
    </row>
    <row r="305" spans="1:4" ht="21.75">
      <c r="A305" s="76"/>
      <c r="B305" s="77"/>
      <c r="C305" s="76">
        <f>SUM(C282:C302)</f>
        <v>965300</v>
      </c>
      <c r="D305" s="76">
        <f>SUM(D282:D302)</f>
        <v>965300</v>
      </c>
    </row>
    <row r="306" spans="1:4" ht="21.75">
      <c r="A306" s="290" t="s">
        <v>565</v>
      </c>
      <c r="B306" s="78"/>
      <c r="C306" s="79"/>
      <c r="D306" s="80"/>
    </row>
    <row r="307" spans="1:4" ht="21.75">
      <c r="A307" s="81"/>
      <c r="B307" s="82"/>
      <c r="C307" s="465">
        <v>21490</v>
      </c>
      <c r="D307" s="83"/>
    </row>
    <row r="308" spans="1:4" ht="21.75">
      <c r="A308" s="84"/>
      <c r="B308" s="85"/>
      <c r="C308" s="86"/>
      <c r="D308" s="87"/>
    </row>
    <row r="309" spans="1:4" ht="21.75">
      <c r="A309" s="88" t="s">
        <v>445</v>
      </c>
      <c r="B309" s="89"/>
      <c r="C309" s="33"/>
      <c r="D309" s="80"/>
    </row>
    <row r="310" spans="1:4" ht="21.75">
      <c r="A310" s="90" t="s">
        <v>446</v>
      </c>
      <c r="B310" s="91"/>
      <c r="C310" s="14"/>
      <c r="D310" s="83"/>
    </row>
    <row r="311" spans="1:4" ht="21.75">
      <c r="A311" s="34" t="s">
        <v>447</v>
      </c>
      <c r="B311" s="92"/>
      <c r="C311" s="35"/>
      <c r="D311" s="87"/>
    </row>
    <row r="314" spans="1:4" ht="21.75">
      <c r="A314" s="42" t="s">
        <v>245</v>
      </c>
      <c r="B314" s="69"/>
      <c r="C314" s="42"/>
      <c r="D314" s="41" t="s">
        <v>567</v>
      </c>
    </row>
    <row r="315" spans="1:4" ht="21.75">
      <c r="A315" s="42"/>
      <c r="B315" s="69"/>
      <c r="C315" s="42"/>
      <c r="D315" s="41" t="s">
        <v>560</v>
      </c>
    </row>
    <row r="316" spans="1:4" ht="21.75">
      <c r="A316" s="490" t="s">
        <v>304</v>
      </c>
      <c r="B316" s="490"/>
      <c r="C316" s="490"/>
      <c r="D316" s="490"/>
    </row>
    <row r="317" spans="1:4" ht="21.75">
      <c r="A317" s="42" t="s">
        <v>298</v>
      </c>
      <c r="B317" s="69"/>
      <c r="C317" s="42"/>
      <c r="D317" s="42"/>
    </row>
    <row r="318" spans="1:4" ht="21.75">
      <c r="A318" s="42"/>
      <c r="B318" s="69"/>
      <c r="C318" s="42"/>
      <c r="D318" s="42"/>
    </row>
    <row r="319" spans="1:4" ht="21.75">
      <c r="A319" s="44" t="s">
        <v>247</v>
      </c>
      <c r="B319" s="70" t="s">
        <v>253</v>
      </c>
      <c r="C319" s="44" t="s">
        <v>248</v>
      </c>
      <c r="D319" s="44" t="s">
        <v>249</v>
      </c>
    </row>
    <row r="320" spans="1:4" ht="21.75">
      <c r="A320" s="20" t="s">
        <v>564</v>
      </c>
      <c r="B320" s="71"/>
      <c r="C320" s="20">
        <v>159200</v>
      </c>
      <c r="D320" s="20"/>
    </row>
    <row r="321" spans="1:4" ht="21.75">
      <c r="A321" s="23" t="s">
        <v>568</v>
      </c>
      <c r="B321" s="72"/>
      <c r="C321" s="23"/>
      <c r="D321" s="23">
        <f>C320</f>
        <v>159200</v>
      </c>
    </row>
    <row r="322" spans="1:4" ht="21.75">
      <c r="A322" s="23"/>
      <c r="B322" s="72"/>
      <c r="C322" s="23"/>
      <c r="D322" s="23"/>
    </row>
    <row r="323" spans="1:4" ht="21.75">
      <c r="A323" s="23"/>
      <c r="B323" s="72"/>
      <c r="C323" s="23"/>
      <c r="D323" s="23"/>
    </row>
    <row r="324" spans="1:4" ht="21.75">
      <c r="A324" s="23"/>
      <c r="B324" s="73"/>
      <c r="C324" s="23"/>
      <c r="D324" s="23"/>
    </row>
    <row r="325" spans="1:4" ht="21.75">
      <c r="A325" s="23"/>
      <c r="B325" s="73"/>
      <c r="C325" s="23"/>
      <c r="D325" s="23"/>
    </row>
    <row r="326" spans="1:4" ht="21.75">
      <c r="A326" s="23"/>
      <c r="B326" s="73"/>
      <c r="C326" s="23"/>
      <c r="D326" s="23"/>
    </row>
    <row r="327" spans="1:4" ht="21.75">
      <c r="A327" s="23"/>
      <c r="B327" s="73"/>
      <c r="C327" s="23"/>
      <c r="D327" s="23"/>
    </row>
    <row r="328" spans="1:4" ht="21.75">
      <c r="A328" s="23"/>
      <c r="B328" s="73"/>
      <c r="C328" s="23"/>
      <c r="D328" s="23"/>
    </row>
    <row r="329" spans="1:4" ht="21.75">
      <c r="A329" s="23"/>
      <c r="B329" s="73"/>
      <c r="C329" s="23"/>
      <c r="D329" s="23"/>
    </row>
    <row r="330" spans="1:4" ht="21.75">
      <c r="A330" s="23"/>
      <c r="B330" s="73"/>
      <c r="C330" s="23"/>
      <c r="D330" s="23"/>
    </row>
    <row r="331" spans="1:4" ht="21.75">
      <c r="A331" s="23"/>
      <c r="B331" s="73"/>
      <c r="C331" s="23"/>
      <c r="D331" s="23"/>
    </row>
    <row r="332" spans="1:4" ht="21.75">
      <c r="A332" s="23"/>
      <c r="B332" s="73"/>
      <c r="C332" s="23"/>
      <c r="D332" s="23"/>
    </row>
    <row r="333" spans="1:4" ht="21.75">
      <c r="A333" s="23"/>
      <c r="B333" s="73"/>
      <c r="C333" s="23"/>
      <c r="D333" s="23"/>
    </row>
    <row r="334" spans="1:4" ht="21.75">
      <c r="A334" s="23"/>
      <c r="B334" s="73"/>
      <c r="C334" s="23"/>
      <c r="D334" s="23"/>
    </row>
    <row r="335" spans="1:4" ht="21.75">
      <c r="A335" s="23"/>
      <c r="B335" s="73"/>
      <c r="C335" s="23"/>
      <c r="D335" s="23"/>
    </row>
    <row r="336" spans="1:4" ht="21.75">
      <c r="A336" s="23"/>
      <c r="B336" s="73"/>
      <c r="C336" s="23"/>
      <c r="D336" s="23"/>
    </row>
    <row r="337" spans="1:4" ht="21.75">
      <c r="A337" s="23"/>
      <c r="B337" s="73"/>
      <c r="C337" s="23"/>
      <c r="D337" s="23"/>
    </row>
    <row r="338" spans="1:4" ht="21.75">
      <c r="A338" s="23"/>
      <c r="B338" s="73"/>
      <c r="C338" s="23"/>
      <c r="D338" s="23"/>
    </row>
    <row r="339" spans="1:4" ht="21.75">
      <c r="A339" s="23"/>
      <c r="B339" s="73"/>
      <c r="C339" s="23"/>
      <c r="D339" s="23"/>
    </row>
    <row r="340" spans="1:4" ht="21.75">
      <c r="A340" s="13"/>
      <c r="B340" s="74"/>
      <c r="C340" s="13"/>
      <c r="D340" s="13"/>
    </row>
    <row r="341" spans="1:4" ht="21.75">
      <c r="A341" s="13"/>
      <c r="B341" s="74"/>
      <c r="C341" s="13"/>
      <c r="D341" s="13"/>
    </row>
    <row r="342" spans="1:4" ht="21.75">
      <c r="A342" s="68"/>
      <c r="B342" s="75"/>
      <c r="C342" s="68"/>
      <c r="D342" s="68"/>
    </row>
    <row r="343" spans="1:4" ht="21.75">
      <c r="A343" s="76"/>
      <c r="B343" s="77"/>
      <c r="C343" s="76">
        <f>SUM(C320:C340)</f>
        <v>159200</v>
      </c>
      <c r="D343" s="76">
        <f>SUM(D320:D340)</f>
        <v>159200</v>
      </c>
    </row>
    <row r="344" spans="1:4" ht="21.75">
      <c r="A344" s="290" t="s">
        <v>565</v>
      </c>
      <c r="B344" s="78"/>
      <c r="C344" s="79"/>
      <c r="D344" s="80"/>
    </row>
    <row r="345" spans="1:4" ht="21.75">
      <c r="A345" s="81"/>
      <c r="B345" s="82"/>
      <c r="C345" s="465">
        <v>21490</v>
      </c>
      <c r="D345" s="83"/>
    </row>
    <row r="346" spans="1:4" ht="21.75">
      <c r="A346" s="84"/>
      <c r="B346" s="85"/>
      <c r="C346" s="86"/>
      <c r="D346" s="87"/>
    </row>
    <row r="347" spans="1:4" ht="21.75">
      <c r="A347" s="88" t="s">
        <v>445</v>
      </c>
      <c r="B347" s="89"/>
      <c r="C347" s="33"/>
      <c r="D347" s="80"/>
    </row>
    <row r="348" spans="1:4" ht="21.75">
      <c r="A348" s="90" t="s">
        <v>446</v>
      </c>
      <c r="B348" s="91"/>
      <c r="C348" s="14"/>
      <c r="D348" s="83"/>
    </row>
    <row r="349" spans="1:4" ht="21.75">
      <c r="A349" s="34" t="s">
        <v>447</v>
      </c>
      <c r="B349" s="92"/>
      <c r="C349" s="35"/>
      <c r="D349" s="87"/>
    </row>
    <row r="350" spans="1:4" ht="21.75">
      <c r="A350" s="14"/>
      <c r="B350" s="91"/>
      <c r="C350" s="14"/>
      <c r="D350" s="18"/>
    </row>
    <row r="351" spans="1:4" ht="21.75">
      <c r="A351" s="14"/>
      <c r="B351" s="91"/>
      <c r="C351" s="14"/>
      <c r="D351" s="18"/>
    </row>
    <row r="352" spans="1:4" ht="21.75">
      <c r="A352" s="14"/>
      <c r="B352" s="91"/>
      <c r="C352" s="14"/>
      <c r="D352" s="18"/>
    </row>
    <row r="353" spans="1:4" ht="21.75">
      <c r="A353" s="42" t="s">
        <v>245</v>
      </c>
      <c r="B353" s="69"/>
      <c r="C353" s="42"/>
      <c r="D353" s="41" t="s">
        <v>578</v>
      </c>
    </row>
    <row r="354" spans="1:4" ht="21.75">
      <c r="A354" s="42"/>
      <c r="B354" s="69"/>
      <c r="C354" s="42"/>
      <c r="D354" s="41" t="s">
        <v>579</v>
      </c>
    </row>
    <row r="355" spans="1:4" ht="21.75">
      <c r="A355" s="490" t="s">
        <v>304</v>
      </c>
      <c r="B355" s="490"/>
      <c r="C355" s="490"/>
      <c r="D355" s="490"/>
    </row>
    <row r="356" spans="1:4" ht="21.75">
      <c r="A356" s="42" t="s">
        <v>298</v>
      </c>
      <c r="B356" s="69"/>
      <c r="C356" s="42"/>
      <c r="D356" s="42"/>
    </row>
    <row r="357" spans="1:4" ht="21.75">
      <c r="A357" s="42"/>
      <c r="B357" s="69"/>
      <c r="C357" s="42"/>
      <c r="D357" s="42"/>
    </row>
    <row r="358" spans="1:4" ht="21.75">
      <c r="A358" s="44" t="s">
        <v>247</v>
      </c>
      <c r="B358" s="70" t="s">
        <v>253</v>
      </c>
      <c r="C358" s="44" t="s">
        <v>248</v>
      </c>
      <c r="D358" s="44" t="s">
        <v>249</v>
      </c>
    </row>
    <row r="359" spans="1:4" ht="21.75">
      <c r="A359" s="20" t="s">
        <v>581</v>
      </c>
      <c r="B359" s="71"/>
      <c r="C359" s="20">
        <v>6000000</v>
      </c>
      <c r="D359" s="20"/>
    </row>
    <row r="360" spans="1:4" ht="21.75">
      <c r="A360" s="23" t="s">
        <v>580</v>
      </c>
      <c r="B360" s="72"/>
      <c r="C360" s="23"/>
      <c r="D360" s="23">
        <f>C359</f>
        <v>6000000</v>
      </c>
    </row>
    <row r="361" spans="1:4" ht="21.75">
      <c r="A361" s="23"/>
      <c r="B361" s="72"/>
      <c r="C361" s="23"/>
      <c r="D361" s="23"/>
    </row>
    <row r="362" spans="1:4" ht="21.75">
      <c r="A362" s="23"/>
      <c r="B362" s="72"/>
      <c r="C362" s="23"/>
      <c r="D362" s="23"/>
    </row>
    <row r="363" spans="1:4" ht="21.75">
      <c r="A363" s="23"/>
      <c r="B363" s="73"/>
      <c r="C363" s="23"/>
      <c r="D363" s="23"/>
    </row>
    <row r="364" spans="1:4" ht="21.75">
      <c r="A364" s="23"/>
      <c r="B364" s="73"/>
      <c r="C364" s="23"/>
      <c r="D364" s="23"/>
    </row>
    <row r="365" spans="1:4" ht="21.75">
      <c r="A365" s="23"/>
      <c r="B365" s="73"/>
      <c r="C365" s="23"/>
      <c r="D365" s="23"/>
    </row>
    <row r="366" spans="1:4" ht="21.75">
      <c r="A366" s="23"/>
      <c r="B366" s="73"/>
      <c r="C366" s="23"/>
      <c r="D366" s="23"/>
    </row>
    <row r="367" spans="1:4" ht="21.75">
      <c r="A367" s="23"/>
      <c r="B367" s="73"/>
      <c r="C367" s="23"/>
      <c r="D367" s="23"/>
    </row>
    <row r="368" spans="1:4" ht="21.75">
      <c r="A368" s="23"/>
      <c r="B368" s="73"/>
      <c r="C368" s="23"/>
      <c r="D368" s="23"/>
    </row>
    <row r="369" spans="1:4" ht="21.75">
      <c r="A369" s="23"/>
      <c r="B369" s="73"/>
      <c r="C369" s="23"/>
      <c r="D369" s="23"/>
    </row>
    <row r="370" spans="1:4" ht="21.75">
      <c r="A370" s="23"/>
      <c r="B370" s="73"/>
      <c r="C370" s="23"/>
      <c r="D370" s="23"/>
    </row>
    <row r="371" spans="1:4" ht="21.75">
      <c r="A371" s="23"/>
      <c r="B371" s="73"/>
      <c r="C371" s="23"/>
      <c r="D371" s="23"/>
    </row>
    <row r="372" spans="1:4" ht="21.75">
      <c r="A372" s="23"/>
      <c r="B372" s="73"/>
      <c r="C372" s="23"/>
      <c r="D372" s="23"/>
    </row>
    <row r="373" spans="1:4" ht="21.75">
      <c r="A373" s="23"/>
      <c r="B373" s="73"/>
      <c r="C373" s="23"/>
      <c r="D373" s="23"/>
    </row>
    <row r="374" spans="1:4" ht="21.75">
      <c r="A374" s="23"/>
      <c r="B374" s="73"/>
      <c r="C374" s="23"/>
      <c r="D374" s="23"/>
    </row>
    <row r="375" spans="1:4" ht="21.75">
      <c r="A375" s="23"/>
      <c r="B375" s="73"/>
      <c r="C375" s="23"/>
      <c r="D375" s="23"/>
    </row>
    <row r="376" spans="1:4" ht="21.75">
      <c r="A376" s="23"/>
      <c r="B376" s="73"/>
      <c r="C376" s="23"/>
      <c r="D376" s="23"/>
    </row>
    <row r="377" spans="1:4" ht="21.75">
      <c r="A377" s="23"/>
      <c r="B377" s="73"/>
      <c r="C377" s="23"/>
      <c r="D377" s="23"/>
    </row>
    <row r="378" spans="1:4" ht="21.75">
      <c r="A378" s="23"/>
      <c r="B378" s="73"/>
      <c r="C378" s="23"/>
      <c r="D378" s="23"/>
    </row>
    <row r="379" spans="1:4" ht="21.75">
      <c r="A379" s="13"/>
      <c r="B379" s="74"/>
      <c r="C379" s="13"/>
      <c r="D379" s="13"/>
    </row>
    <row r="380" spans="1:4" ht="21.75">
      <c r="A380" s="13"/>
      <c r="B380" s="74"/>
      <c r="C380" s="13"/>
      <c r="D380" s="13"/>
    </row>
    <row r="381" spans="1:4" ht="21.75">
      <c r="A381" s="68"/>
      <c r="B381" s="75"/>
      <c r="C381" s="68"/>
      <c r="D381" s="68"/>
    </row>
    <row r="382" spans="1:4" ht="21.75">
      <c r="A382" s="76"/>
      <c r="B382" s="77"/>
      <c r="C382" s="76">
        <f>SUM(C359:C379)</f>
        <v>6000000</v>
      </c>
      <c r="D382" s="76">
        <f>SUM(D359:D379)</f>
        <v>6000000</v>
      </c>
    </row>
    <row r="383" spans="1:4" ht="21.75">
      <c r="A383" s="290" t="s">
        <v>582</v>
      </c>
      <c r="B383" s="78"/>
      <c r="C383" s="79"/>
      <c r="D383" s="80"/>
    </row>
    <row r="384" spans="1:4" ht="21.75">
      <c r="A384" s="81"/>
      <c r="B384" s="82"/>
      <c r="C384" s="465"/>
      <c r="D384" s="83"/>
    </row>
    <row r="385" spans="1:4" ht="21.75">
      <c r="A385" s="84"/>
      <c r="B385" s="85"/>
      <c r="C385" s="86"/>
      <c r="D385" s="87"/>
    </row>
    <row r="386" spans="1:4" ht="21.75">
      <c r="A386" s="88" t="s">
        <v>445</v>
      </c>
      <c r="B386" s="89"/>
      <c r="C386" s="33"/>
      <c r="D386" s="80"/>
    </row>
    <row r="387" spans="1:4" ht="21.75">
      <c r="A387" s="90" t="s">
        <v>446</v>
      </c>
      <c r="B387" s="91"/>
      <c r="C387" s="14"/>
      <c r="D387" s="83"/>
    </row>
    <row r="388" spans="1:4" ht="21.75">
      <c r="A388" s="34" t="s">
        <v>447</v>
      </c>
      <c r="B388" s="92"/>
      <c r="C388" s="35"/>
      <c r="D388" s="87"/>
    </row>
  </sheetData>
  <sheetProtection/>
  <mergeCells count="10">
    <mergeCell ref="A355:D355"/>
    <mergeCell ref="A316:D316"/>
    <mergeCell ref="A3:D3"/>
    <mergeCell ref="A43:D43"/>
    <mergeCell ref="A200:D200"/>
    <mergeCell ref="A238:D238"/>
    <mergeCell ref="A160:D160"/>
    <mergeCell ref="A82:D82"/>
    <mergeCell ref="A121:D121"/>
    <mergeCell ref="A278:D278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I69"/>
  <sheetViews>
    <sheetView view="pageBreakPreview" zoomScaleSheetLayoutView="100" zoomScalePageLayoutView="0" workbookViewId="0" topLeftCell="A52">
      <selection activeCell="A57" sqref="A57"/>
    </sheetView>
  </sheetViews>
  <sheetFormatPr defaultColWidth="9.140625" defaultRowHeight="21.75"/>
  <cols>
    <col min="1" max="1" width="50.8515625" style="0" customWidth="1"/>
    <col min="2" max="2" width="10.00390625" style="0" customWidth="1"/>
    <col min="3" max="4" width="12.8515625" style="0" customWidth="1"/>
    <col min="5" max="5" width="10.7109375" style="0" customWidth="1"/>
    <col min="6" max="6" width="13.28125" style="0" customWidth="1"/>
    <col min="8" max="8" width="11.00390625" style="0" bestFit="1" customWidth="1"/>
  </cols>
  <sheetData>
    <row r="1" spans="1:6" ht="24">
      <c r="A1" s="141"/>
      <c r="B1" s="137"/>
      <c r="C1" s="137"/>
      <c r="D1" s="137"/>
      <c r="E1" s="137"/>
      <c r="F1" s="137"/>
    </row>
    <row r="2" spans="1:6" ht="24">
      <c r="A2" s="141"/>
      <c r="B2" s="137"/>
      <c r="C2" s="137"/>
      <c r="D2" s="137"/>
      <c r="E2" s="137"/>
      <c r="F2" s="137"/>
    </row>
    <row r="3" spans="1:6" ht="24">
      <c r="A3" s="481" t="s">
        <v>245</v>
      </c>
      <c r="B3" s="481"/>
      <c r="C3" s="481"/>
      <c r="D3" s="481"/>
      <c r="E3" s="481"/>
      <c r="F3" s="481"/>
    </row>
    <row r="4" spans="1:6" ht="24">
      <c r="A4" s="481" t="s">
        <v>265</v>
      </c>
      <c r="B4" s="481"/>
      <c r="C4" s="481"/>
      <c r="D4" s="481"/>
      <c r="E4" s="481"/>
      <c r="F4" s="481"/>
    </row>
    <row r="5" spans="1:6" ht="24">
      <c r="A5" s="481" t="s">
        <v>81</v>
      </c>
      <c r="B5" s="481"/>
      <c r="C5" s="481"/>
      <c r="D5" s="481"/>
      <c r="E5" s="481"/>
      <c r="F5" s="481"/>
    </row>
    <row r="6" spans="1:6" ht="24">
      <c r="A6" s="135"/>
      <c r="B6" s="135"/>
      <c r="C6" s="135"/>
      <c r="D6" s="135"/>
      <c r="E6" s="135"/>
      <c r="F6" s="135"/>
    </row>
    <row r="7" spans="1:6" ht="24">
      <c r="A7" s="136" t="s">
        <v>264</v>
      </c>
      <c r="B7" s="136"/>
      <c r="C7" s="136"/>
      <c r="D7" s="137"/>
      <c r="E7" s="137"/>
      <c r="F7" s="137"/>
    </row>
    <row r="8" spans="1:6" ht="24">
      <c r="A8" s="138" t="s">
        <v>247</v>
      </c>
      <c r="B8" s="138" t="s">
        <v>287</v>
      </c>
      <c r="C8" s="138" t="s">
        <v>278</v>
      </c>
      <c r="D8" s="138" t="s">
        <v>266</v>
      </c>
      <c r="E8" s="138" t="s">
        <v>267</v>
      </c>
      <c r="F8" s="138" t="s">
        <v>293</v>
      </c>
    </row>
    <row r="9" spans="1:6" ht="24">
      <c r="A9" s="187" t="s">
        <v>227</v>
      </c>
      <c r="B9" s="188">
        <v>215001</v>
      </c>
      <c r="C9" s="444">
        <v>16586.89</v>
      </c>
      <c r="D9" s="13">
        <v>28419.48</v>
      </c>
      <c r="E9" s="13">
        <v>16586.89</v>
      </c>
      <c r="F9" s="448">
        <f aca="true" t="shared" si="0" ref="F9:F23">C9+D9-E9</f>
        <v>28419.479999999996</v>
      </c>
    </row>
    <row r="10" spans="1:6" ht="24">
      <c r="A10" s="187" t="s">
        <v>225</v>
      </c>
      <c r="B10" s="189">
        <v>215004</v>
      </c>
      <c r="C10" s="444">
        <v>36392.38</v>
      </c>
      <c r="D10" s="25">
        <v>257.93</v>
      </c>
      <c r="E10" s="27"/>
      <c r="F10" s="448">
        <f>C10+D10-E10</f>
        <v>36650.31</v>
      </c>
    </row>
    <row r="11" spans="1:6" ht="24">
      <c r="A11" s="187" t="s">
        <v>323</v>
      </c>
      <c r="B11" s="194">
        <v>215008</v>
      </c>
      <c r="C11" s="444">
        <v>138056</v>
      </c>
      <c r="D11" s="13">
        <v>42962</v>
      </c>
      <c r="E11" s="13">
        <v>13015</v>
      </c>
      <c r="F11" s="448">
        <f>C11+D11-E11</f>
        <v>168003</v>
      </c>
    </row>
    <row r="12" spans="1:6" ht="24">
      <c r="A12" s="191" t="s">
        <v>226</v>
      </c>
      <c r="B12" s="190">
        <v>215010</v>
      </c>
      <c r="C12" s="444">
        <v>2675</v>
      </c>
      <c r="D12" s="13">
        <v>0</v>
      </c>
      <c r="E12" s="13"/>
      <c r="F12" s="448">
        <f>C12+D12-E12</f>
        <v>2675</v>
      </c>
    </row>
    <row r="13" spans="1:6" ht="24">
      <c r="A13" s="187" t="s">
        <v>362</v>
      </c>
      <c r="B13" s="189">
        <v>215013</v>
      </c>
      <c r="C13" s="444">
        <v>40659</v>
      </c>
      <c r="D13" s="13">
        <v>85843</v>
      </c>
      <c r="E13" s="13">
        <v>81318</v>
      </c>
      <c r="F13" s="448">
        <f t="shared" si="0"/>
        <v>45184</v>
      </c>
    </row>
    <row r="14" spans="1:6" ht="24">
      <c r="A14" s="193" t="s">
        <v>397</v>
      </c>
      <c r="B14" s="437">
        <v>215999</v>
      </c>
      <c r="C14" s="444">
        <v>6210</v>
      </c>
      <c r="D14" s="445"/>
      <c r="E14" s="446"/>
      <c r="F14" s="448">
        <f t="shared" si="0"/>
        <v>6210</v>
      </c>
    </row>
    <row r="15" spans="1:6" ht="24">
      <c r="A15" s="193" t="s">
        <v>395</v>
      </c>
      <c r="B15" s="437">
        <v>215999</v>
      </c>
      <c r="C15" s="444">
        <v>57063</v>
      </c>
      <c r="D15" s="445">
        <v>5259</v>
      </c>
      <c r="E15" s="445">
        <v>11134</v>
      </c>
      <c r="F15" s="448">
        <f t="shared" si="0"/>
        <v>51188</v>
      </c>
    </row>
    <row r="16" spans="1:6" ht="24">
      <c r="A16" s="191" t="s">
        <v>414</v>
      </c>
      <c r="B16" s="194">
        <v>215999</v>
      </c>
      <c r="C16" s="444">
        <v>19855.04</v>
      </c>
      <c r="D16" s="25">
        <v>13721.86</v>
      </c>
      <c r="E16" s="23">
        <f>15485.17+13720.86</f>
        <v>29206.03</v>
      </c>
      <c r="F16" s="448">
        <f t="shared" si="0"/>
        <v>4370.870000000003</v>
      </c>
    </row>
    <row r="17" spans="1:8" ht="24">
      <c r="A17" s="438" t="s">
        <v>48</v>
      </c>
      <c r="B17" s="436">
        <v>215017</v>
      </c>
      <c r="C17" s="444"/>
      <c r="D17" s="446">
        <v>676800</v>
      </c>
      <c r="E17" s="446"/>
      <c r="F17" s="444">
        <f t="shared" si="0"/>
        <v>676800</v>
      </c>
      <c r="H17" s="288"/>
    </row>
    <row r="18" spans="1:6" ht="24">
      <c r="A18" s="439" t="s">
        <v>49</v>
      </c>
      <c r="B18" s="436">
        <v>215017</v>
      </c>
      <c r="C18" s="444"/>
      <c r="D18" s="446">
        <v>365600</v>
      </c>
      <c r="E18" s="446"/>
      <c r="F18" s="444">
        <f t="shared" si="0"/>
        <v>365600</v>
      </c>
    </row>
    <row r="19" spans="1:6" ht="24">
      <c r="A19" s="441" t="s">
        <v>54</v>
      </c>
      <c r="B19" s="436">
        <v>215017</v>
      </c>
      <c r="C19" s="444"/>
      <c r="D19" s="446">
        <v>6063.62</v>
      </c>
      <c r="E19" s="446"/>
      <c r="F19" s="444">
        <f t="shared" si="0"/>
        <v>6063.62</v>
      </c>
    </row>
    <row r="20" spans="1:9" ht="24">
      <c r="A20" s="432" t="s">
        <v>50</v>
      </c>
      <c r="B20" s="436">
        <v>215017</v>
      </c>
      <c r="C20" s="444"/>
      <c r="D20" s="446">
        <v>3400</v>
      </c>
      <c r="E20" s="446"/>
      <c r="F20" s="444">
        <f t="shared" si="0"/>
        <v>3400</v>
      </c>
      <c r="I20" s="435"/>
    </row>
    <row r="21" spans="1:6" ht="24">
      <c r="A21" s="432" t="s">
        <v>51</v>
      </c>
      <c r="B21" s="436">
        <v>215017</v>
      </c>
      <c r="C21" s="444"/>
      <c r="D21" s="444">
        <v>21340</v>
      </c>
      <c r="E21" s="446"/>
      <c r="F21" s="444">
        <f t="shared" si="0"/>
        <v>21340</v>
      </c>
    </row>
    <row r="22" spans="1:6" ht="24">
      <c r="A22" s="433" t="s">
        <v>52</v>
      </c>
      <c r="B22" s="436">
        <v>215017</v>
      </c>
      <c r="C22" s="444"/>
      <c r="D22" s="444">
        <v>12500</v>
      </c>
      <c r="E22" s="446"/>
      <c r="F22" s="444">
        <f t="shared" si="0"/>
        <v>12500</v>
      </c>
    </row>
    <row r="23" spans="1:6" ht="24">
      <c r="A23" s="440" t="s">
        <v>53</v>
      </c>
      <c r="B23" s="436">
        <v>215017</v>
      </c>
      <c r="C23" s="444"/>
      <c r="D23" s="444">
        <v>17500</v>
      </c>
      <c r="E23" s="446"/>
      <c r="F23" s="444">
        <f t="shared" si="0"/>
        <v>17500</v>
      </c>
    </row>
    <row r="24" spans="1:6" ht="24">
      <c r="A24" s="434"/>
      <c r="B24" s="190"/>
      <c r="C24" s="152"/>
      <c r="D24" s="239"/>
      <c r="E24" s="198"/>
      <c r="F24" s="152"/>
    </row>
    <row r="25" spans="1:6" ht="24">
      <c r="A25" s="193"/>
      <c r="B25" s="199"/>
      <c r="C25" s="152"/>
      <c r="D25" s="196"/>
      <c r="E25" s="197"/>
      <c r="F25" s="152"/>
    </row>
    <row r="26" spans="1:6" ht="24">
      <c r="A26" s="193"/>
      <c r="B26" s="200"/>
      <c r="C26" s="245"/>
      <c r="D26" s="195"/>
      <c r="E26" s="195"/>
      <c r="F26" s="152"/>
    </row>
    <row r="27" spans="1:8" ht="24.75" thickBot="1">
      <c r="A27" s="201" t="s">
        <v>252</v>
      </c>
      <c r="B27" s="201"/>
      <c r="C27" s="443">
        <f>SUM(C9:C26)</f>
        <v>317497.31</v>
      </c>
      <c r="D27" s="443">
        <f>SUM(D9:D26)</f>
        <v>1279666.8900000001</v>
      </c>
      <c r="E27" s="443">
        <f>SUM(E9:E26)</f>
        <v>151259.91999999998</v>
      </c>
      <c r="F27" s="287">
        <f>SUM(F9:F26)</f>
        <v>1445904.28</v>
      </c>
      <c r="H27" s="442"/>
    </row>
    <row r="28" spans="1:6" ht="24.75" thickTop="1">
      <c r="A28" s="139"/>
      <c r="B28" s="139"/>
      <c r="C28" s="140"/>
      <c r="D28" s="140"/>
      <c r="E28" s="140"/>
      <c r="F28" s="140"/>
    </row>
    <row r="29" spans="1:6" ht="24">
      <c r="A29" s="139"/>
      <c r="B29" s="139"/>
      <c r="C29" s="140"/>
      <c r="D29" s="140"/>
      <c r="E29" s="140"/>
      <c r="F29" s="140"/>
    </row>
    <row r="30" spans="1:6" ht="30.75" customHeight="1">
      <c r="A30" s="141" t="s">
        <v>450</v>
      </c>
      <c r="B30" s="137"/>
      <c r="C30" s="137"/>
      <c r="D30" s="137"/>
      <c r="E30" s="137"/>
      <c r="F30" s="137"/>
    </row>
    <row r="31" spans="1:6" ht="30.75" customHeight="1">
      <c r="A31" s="141" t="s">
        <v>240</v>
      </c>
      <c r="B31" s="137"/>
      <c r="C31" s="137"/>
      <c r="D31" s="137"/>
      <c r="E31" s="137"/>
      <c r="F31" s="137"/>
    </row>
    <row r="32" spans="1:6" ht="28.5" customHeight="1">
      <c r="A32" s="141" t="s">
        <v>386</v>
      </c>
      <c r="B32" s="137"/>
      <c r="C32" s="137"/>
      <c r="D32" s="137"/>
      <c r="E32" s="137"/>
      <c r="F32" s="137"/>
    </row>
    <row r="38" spans="1:6" ht="24">
      <c r="A38" s="141"/>
      <c r="B38" s="137"/>
      <c r="C38" s="137"/>
      <c r="D38" s="137"/>
      <c r="E38" s="137"/>
      <c r="F38" s="137"/>
    </row>
    <row r="39" spans="1:6" ht="24">
      <c r="A39" s="141"/>
      <c r="B39" s="137"/>
      <c r="C39" s="137"/>
      <c r="D39" s="137"/>
      <c r="E39" s="137"/>
      <c r="F39" s="137"/>
    </row>
    <row r="40" spans="1:6" ht="24">
      <c r="A40" s="481" t="s">
        <v>245</v>
      </c>
      <c r="B40" s="481"/>
      <c r="C40" s="481"/>
      <c r="D40" s="481"/>
      <c r="E40" s="481"/>
      <c r="F40" s="481"/>
    </row>
    <row r="41" spans="1:6" ht="24">
      <c r="A41" s="481" t="s">
        <v>265</v>
      </c>
      <c r="B41" s="481"/>
      <c r="C41" s="481"/>
      <c r="D41" s="481"/>
      <c r="E41" s="481"/>
      <c r="F41" s="481"/>
    </row>
    <row r="42" spans="1:6" ht="24">
      <c r="A42" s="481" t="s">
        <v>135</v>
      </c>
      <c r="B42" s="481"/>
      <c r="C42" s="481"/>
      <c r="D42" s="481"/>
      <c r="E42" s="481"/>
      <c r="F42" s="481"/>
    </row>
    <row r="43" spans="1:6" ht="24">
      <c r="A43" s="135"/>
      <c r="B43" s="135"/>
      <c r="C43" s="135"/>
      <c r="D43" s="135"/>
      <c r="E43" s="135"/>
      <c r="F43" s="135"/>
    </row>
    <row r="44" spans="1:6" ht="24">
      <c r="A44" s="136" t="s">
        <v>264</v>
      </c>
      <c r="B44" s="136"/>
      <c r="C44" s="136"/>
      <c r="D44" s="137"/>
      <c r="E44" s="137"/>
      <c r="F44" s="137"/>
    </row>
    <row r="45" spans="1:6" ht="24">
      <c r="A45" s="138" t="s">
        <v>247</v>
      </c>
      <c r="B45" s="138" t="s">
        <v>287</v>
      </c>
      <c r="C45" s="138" t="s">
        <v>278</v>
      </c>
      <c r="D45" s="138" t="s">
        <v>266</v>
      </c>
      <c r="E45" s="138" t="s">
        <v>267</v>
      </c>
      <c r="F45" s="138" t="s">
        <v>293</v>
      </c>
    </row>
    <row r="46" spans="1:6" ht="24">
      <c r="A46" s="187" t="s">
        <v>227</v>
      </c>
      <c r="B46" s="304">
        <v>215001</v>
      </c>
      <c r="C46" s="444">
        <f>F9</f>
        <v>28419.479999999996</v>
      </c>
      <c r="D46" s="13">
        <v>11533.75</v>
      </c>
      <c r="E46" s="13">
        <v>28419.48</v>
      </c>
      <c r="F46" s="448">
        <f>C46+D46-E46</f>
        <v>11533.749999999996</v>
      </c>
    </row>
    <row r="47" spans="1:6" ht="24">
      <c r="A47" s="187" t="s">
        <v>225</v>
      </c>
      <c r="B47" s="397">
        <v>215004</v>
      </c>
      <c r="C47" s="444">
        <f aca="true" t="shared" si="1" ref="C47:C60">F10</f>
        <v>36650.31</v>
      </c>
      <c r="D47" s="25">
        <v>240.48</v>
      </c>
      <c r="E47" s="27"/>
      <c r="F47" s="448">
        <f>C47+D47-E47</f>
        <v>36890.79</v>
      </c>
    </row>
    <row r="48" spans="1:6" ht="24">
      <c r="A48" s="187" t="s">
        <v>323</v>
      </c>
      <c r="B48" s="24">
        <v>215008</v>
      </c>
      <c r="C48" s="444">
        <f t="shared" si="1"/>
        <v>168003</v>
      </c>
      <c r="D48" s="13">
        <v>35635</v>
      </c>
      <c r="E48" s="13">
        <v>0</v>
      </c>
      <c r="F48" s="448">
        <f>C48+D48-E48</f>
        <v>203638</v>
      </c>
    </row>
    <row r="49" spans="1:6" ht="24">
      <c r="A49" s="191" t="s">
        <v>226</v>
      </c>
      <c r="B49" s="24">
        <v>215010</v>
      </c>
      <c r="C49" s="444">
        <f t="shared" si="1"/>
        <v>2675</v>
      </c>
      <c r="D49" s="13">
        <v>0</v>
      </c>
      <c r="E49" s="13"/>
      <c r="F49" s="448">
        <f>C49+D49-E49</f>
        <v>2675</v>
      </c>
    </row>
    <row r="50" spans="1:6" ht="24">
      <c r="A50" s="187" t="s">
        <v>362</v>
      </c>
      <c r="B50" s="397">
        <v>215013</v>
      </c>
      <c r="C50" s="444">
        <f t="shared" si="1"/>
        <v>45184</v>
      </c>
      <c r="D50" s="13">
        <v>44463</v>
      </c>
      <c r="E50" s="13">
        <v>45184</v>
      </c>
      <c r="F50" s="448">
        <f aca="true" t="shared" si="2" ref="F50:F60">C50+D50-E50</f>
        <v>44463</v>
      </c>
    </row>
    <row r="51" spans="1:6" ht="24">
      <c r="A51" s="193" t="s">
        <v>397</v>
      </c>
      <c r="B51" s="309">
        <v>215999</v>
      </c>
      <c r="C51" s="444">
        <f t="shared" si="1"/>
        <v>6210</v>
      </c>
      <c r="D51" s="445"/>
      <c r="E51" s="446"/>
      <c r="F51" s="448">
        <f t="shared" si="2"/>
        <v>6210</v>
      </c>
    </row>
    <row r="52" spans="1:6" ht="24">
      <c r="A52" s="193" t="s">
        <v>395</v>
      </c>
      <c r="B52" s="309">
        <v>215999</v>
      </c>
      <c r="C52" s="444">
        <f t="shared" si="1"/>
        <v>51188</v>
      </c>
      <c r="D52" s="445">
        <v>0</v>
      </c>
      <c r="E52" s="445">
        <v>3273</v>
      </c>
      <c r="F52" s="448">
        <f t="shared" si="2"/>
        <v>47915</v>
      </c>
    </row>
    <row r="53" spans="1:6" ht="24">
      <c r="A53" s="191" t="s">
        <v>414</v>
      </c>
      <c r="B53" s="24">
        <v>215999</v>
      </c>
      <c r="C53" s="444">
        <f t="shared" si="1"/>
        <v>4370.870000000003</v>
      </c>
      <c r="D53" s="25">
        <v>0</v>
      </c>
      <c r="E53" s="23">
        <v>0</v>
      </c>
      <c r="F53" s="448">
        <f t="shared" si="2"/>
        <v>4370.870000000003</v>
      </c>
    </row>
    <row r="54" spans="1:9" ht="21.75">
      <c r="A54" s="438" t="s">
        <v>48</v>
      </c>
      <c r="B54" s="459">
        <v>215017</v>
      </c>
      <c r="C54" s="444">
        <f t="shared" si="1"/>
        <v>676800</v>
      </c>
      <c r="D54" s="446"/>
      <c r="E54" s="446"/>
      <c r="F54" s="444">
        <f t="shared" si="2"/>
        <v>676800</v>
      </c>
      <c r="I54" s="288"/>
    </row>
    <row r="55" spans="1:6" ht="21.75">
      <c r="A55" s="439" t="s">
        <v>49</v>
      </c>
      <c r="B55" s="459">
        <v>215017</v>
      </c>
      <c r="C55" s="444">
        <f t="shared" si="1"/>
        <v>365600</v>
      </c>
      <c r="D55" s="446"/>
      <c r="E55" s="446"/>
      <c r="F55" s="444">
        <f t="shared" si="2"/>
        <v>365600</v>
      </c>
    </row>
    <row r="56" spans="1:6" ht="21.75">
      <c r="A56" s="441" t="s">
        <v>54</v>
      </c>
      <c r="B56" s="459">
        <v>215017</v>
      </c>
      <c r="C56" s="444">
        <f t="shared" si="1"/>
        <v>6063.62</v>
      </c>
      <c r="D56" s="446"/>
      <c r="E56" s="446"/>
      <c r="F56" s="444">
        <f t="shared" si="2"/>
        <v>6063.62</v>
      </c>
    </row>
    <row r="57" spans="1:6" ht="21.75">
      <c r="A57" s="432" t="s">
        <v>50</v>
      </c>
      <c r="B57" s="459">
        <v>215017</v>
      </c>
      <c r="C57" s="444">
        <f t="shared" si="1"/>
        <v>3400</v>
      </c>
      <c r="D57" s="446"/>
      <c r="E57" s="446"/>
      <c r="F57" s="444">
        <f t="shared" si="2"/>
        <v>3400</v>
      </c>
    </row>
    <row r="58" spans="1:6" ht="21.75">
      <c r="A58" s="432" t="s">
        <v>51</v>
      </c>
      <c r="B58" s="459">
        <v>215017</v>
      </c>
      <c r="C58" s="444">
        <f t="shared" si="1"/>
        <v>21340</v>
      </c>
      <c r="D58" s="444"/>
      <c r="E58" s="446"/>
      <c r="F58" s="444">
        <f t="shared" si="2"/>
        <v>21340</v>
      </c>
    </row>
    <row r="59" spans="1:6" ht="21.75">
      <c r="A59" s="433" t="s">
        <v>52</v>
      </c>
      <c r="B59" s="459">
        <v>215017</v>
      </c>
      <c r="C59" s="444">
        <f t="shared" si="1"/>
        <v>12500</v>
      </c>
      <c r="D59" s="444"/>
      <c r="E59" s="446"/>
      <c r="F59" s="444">
        <f t="shared" si="2"/>
        <v>12500</v>
      </c>
    </row>
    <row r="60" spans="1:6" ht="21.75">
      <c r="A60" s="440" t="s">
        <v>53</v>
      </c>
      <c r="B60" s="459">
        <v>215017</v>
      </c>
      <c r="C60" s="444">
        <f t="shared" si="1"/>
        <v>17500</v>
      </c>
      <c r="D60" s="444"/>
      <c r="E60" s="446"/>
      <c r="F60" s="444">
        <f t="shared" si="2"/>
        <v>17500</v>
      </c>
    </row>
    <row r="61" spans="1:6" ht="24">
      <c r="A61" s="434"/>
      <c r="B61" s="133"/>
      <c r="C61" s="444"/>
      <c r="D61" s="445"/>
      <c r="E61" s="446"/>
      <c r="F61" s="444"/>
    </row>
    <row r="62" spans="1:6" ht="24">
      <c r="A62" s="193"/>
      <c r="B62" s="460"/>
      <c r="C62" s="444"/>
      <c r="D62" s="457"/>
      <c r="E62" s="27"/>
      <c r="F62" s="444"/>
    </row>
    <row r="63" spans="1:6" ht="24">
      <c r="A63" s="193"/>
      <c r="B63" s="359"/>
      <c r="C63" s="458"/>
      <c r="D63" s="122"/>
      <c r="E63" s="122"/>
      <c r="F63" s="444"/>
    </row>
    <row r="64" spans="1:6" ht="24.75" thickBot="1">
      <c r="A64" s="201" t="s">
        <v>252</v>
      </c>
      <c r="B64" s="461"/>
      <c r="C64" s="443">
        <f>SUM(C46:C63)</f>
        <v>1445904.28</v>
      </c>
      <c r="D64" s="443">
        <f>SUM(D46:D63)</f>
        <v>91872.23</v>
      </c>
      <c r="E64" s="443">
        <f>SUM(E46:E63)</f>
        <v>76876.48</v>
      </c>
      <c r="F64" s="287">
        <f>SUM(F46:F63)</f>
        <v>1460900.03</v>
      </c>
    </row>
    <row r="65" spans="1:6" ht="24.75" thickTop="1">
      <c r="A65" s="139"/>
      <c r="B65" s="139"/>
      <c r="C65" s="140"/>
      <c r="D65" s="140"/>
      <c r="E65" s="140"/>
      <c r="F65" s="140"/>
    </row>
    <row r="66" spans="1:6" ht="24">
      <c r="A66" s="139"/>
      <c r="B66" s="139"/>
      <c r="C66" s="140"/>
      <c r="D66" s="140"/>
      <c r="E66" s="140"/>
      <c r="F66" s="140"/>
    </row>
    <row r="67" spans="1:6" ht="27" customHeight="1">
      <c r="A67" s="141" t="s">
        <v>450</v>
      </c>
      <c r="B67" s="137"/>
      <c r="C67" s="137"/>
      <c r="D67" s="137"/>
      <c r="E67" s="137"/>
      <c r="F67" s="137"/>
    </row>
    <row r="68" spans="1:6" ht="27.75" customHeight="1">
      <c r="A68" s="141" t="s">
        <v>240</v>
      </c>
      <c r="B68" s="137"/>
      <c r="C68" s="137"/>
      <c r="D68" s="137"/>
      <c r="E68" s="137"/>
      <c r="F68" s="137"/>
    </row>
    <row r="69" spans="1:6" ht="30" customHeight="1">
      <c r="A69" s="141" t="s">
        <v>386</v>
      </c>
      <c r="B69" s="137"/>
      <c r="C69" s="137"/>
      <c r="D69" s="137"/>
      <c r="E69" s="137"/>
      <c r="F69" s="137"/>
    </row>
  </sheetData>
  <sheetProtection/>
  <mergeCells count="6">
    <mergeCell ref="A41:F41"/>
    <mergeCell ref="A42:F42"/>
    <mergeCell ref="A3:F3"/>
    <mergeCell ref="A4:F4"/>
    <mergeCell ref="A5:F5"/>
    <mergeCell ref="A40:F40"/>
  </mergeCells>
  <printOptions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2:I148"/>
  <sheetViews>
    <sheetView view="pageBreakPreview" zoomScaleSheetLayoutView="100" zoomScalePageLayoutView="0" workbookViewId="0" topLeftCell="A34">
      <selection activeCell="A145" sqref="A145"/>
    </sheetView>
  </sheetViews>
  <sheetFormatPr defaultColWidth="9.140625" defaultRowHeight="21.75"/>
  <cols>
    <col min="1" max="1" width="60.57421875" style="0" customWidth="1"/>
    <col min="2" max="2" width="12.421875" style="0" customWidth="1"/>
    <col min="3" max="4" width="12.7109375" style="0" customWidth="1"/>
    <col min="5" max="5" width="12.421875" style="0" customWidth="1"/>
    <col min="6" max="6" width="6.140625" style="0" customWidth="1"/>
    <col min="7" max="7" width="12.00390625" style="0" customWidth="1"/>
    <col min="9" max="9" width="14.28125" style="0" customWidth="1"/>
  </cols>
  <sheetData>
    <row r="2" spans="1:5" ht="21.75">
      <c r="A2" s="479" t="s">
        <v>245</v>
      </c>
      <c r="B2" s="479"/>
      <c r="C2" s="479"/>
      <c r="D2" s="479"/>
      <c r="E2" s="479"/>
    </row>
    <row r="3" spans="1:5" ht="21.75">
      <c r="A3" s="479" t="s">
        <v>332</v>
      </c>
      <c r="B3" s="479"/>
      <c r="C3" s="479"/>
      <c r="D3" s="479"/>
      <c r="E3" s="479"/>
    </row>
    <row r="4" spans="1:5" ht="21.75">
      <c r="A4" s="479" t="s">
        <v>56</v>
      </c>
      <c r="B4" s="479"/>
      <c r="C4" s="479"/>
      <c r="D4" s="479"/>
      <c r="E4" s="479"/>
    </row>
    <row r="5" spans="1:5" ht="21.75">
      <c r="A5" s="9" t="s">
        <v>268</v>
      </c>
      <c r="B5" s="10"/>
      <c r="C5" s="10"/>
      <c r="D5" s="10"/>
      <c r="E5" s="10"/>
    </row>
    <row r="6" spans="1:5" ht="21.75">
      <c r="A6" s="9"/>
      <c r="B6" s="10"/>
      <c r="C6" s="10"/>
      <c r="D6" s="10"/>
      <c r="E6" s="10"/>
    </row>
    <row r="7" spans="1:5" ht="21.75">
      <c r="A7" s="11" t="s">
        <v>269</v>
      </c>
      <c r="B7" s="11" t="s">
        <v>278</v>
      </c>
      <c r="C7" s="11" t="s">
        <v>243</v>
      </c>
      <c r="D7" s="11" t="s">
        <v>294</v>
      </c>
      <c r="E7" s="11" t="s">
        <v>296</v>
      </c>
    </row>
    <row r="8" spans="1:5" ht="21.75">
      <c r="A8" s="262"/>
      <c r="B8" s="263"/>
      <c r="C8" s="262"/>
      <c r="D8" s="247"/>
      <c r="E8" s="262"/>
    </row>
    <row r="9" spans="1:5" ht="21.75">
      <c r="A9" s="204" t="s">
        <v>120</v>
      </c>
      <c r="B9" s="263"/>
      <c r="C9" s="262"/>
      <c r="D9" s="247"/>
      <c r="E9" s="262"/>
    </row>
    <row r="10" spans="1:5" ht="21.75">
      <c r="A10" s="208" t="s">
        <v>16</v>
      </c>
      <c r="B10" s="417">
        <v>80890</v>
      </c>
      <c r="C10" s="262"/>
      <c r="D10" s="247"/>
      <c r="E10" s="262"/>
    </row>
    <row r="11" spans="1:5" ht="21.75">
      <c r="A11" s="451"/>
      <c r="B11" s="450"/>
      <c r="C11" s="262"/>
      <c r="D11" s="247"/>
      <c r="E11" s="262"/>
    </row>
    <row r="12" spans="1:5" ht="21.75">
      <c r="A12" s="204" t="s">
        <v>17</v>
      </c>
      <c r="B12" s="260"/>
      <c r="C12" s="261"/>
      <c r="D12" s="15"/>
      <c r="E12" s="101"/>
    </row>
    <row r="13" spans="1:5" ht="21.75">
      <c r="A13" s="208" t="s">
        <v>346</v>
      </c>
      <c r="B13" s="417">
        <v>91198.8</v>
      </c>
      <c r="C13" s="261"/>
      <c r="D13" s="15"/>
      <c r="E13" s="261"/>
    </row>
    <row r="14" spans="1:5" ht="21.75">
      <c r="A14" s="415" t="s">
        <v>347</v>
      </c>
      <c r="B14" s="416">
        <v>13818</v>
      </c>
      <c r="C14" s="261"/>
      <c r="D14" s="15"/>
      <c r="E14" s="261"/>
    </row>
    <row r="15" spans="1:5" ht="21.75">
      <c r="A15" s="452"/>
      <c r="B15" s="233"/>
      <c r="C15" s="453"/>
      <c r="D15" s="15"/>
      <c r="E15" s="261"/>
    </row>
    <row r="16" spans="1:5" ht="21.75">
      <c r="A16" s="204" t="s">
        <v>154</v>
      </c>
      <c r="B16" s="96"/>
      <c r="C16" s="262"/>
      <c r="D16" s="247"/>
      <c r="E16" s="262"/>
    </row>
    <row r="17" spans="1:9" ht="21.75">
      <c r="A17" s="415" t="s">
        <v>57</v>
      </c>
      <c r="B17" s="416">
        <f>655000</f>
        <v>655000</v>
      </c>
      <c r="C17" s="262"/>
      <c r="D17" s="247"/>
      <c r="E17" s="262"/>
      <c r="F17" s="150"/>
      <c r="G17" s="406"/>
      <c r="H17" s="150"/>
      <c r="I17" s="406"/>
    </row>
    <row r="18" spans="1:9" ht="21.75">
      <c r="A18" s="208" t="s">
        <v>396</v>
      </c>
      <c r="B18" s="417">
        <v>44257.86</v>
      </c>
      <c r="C18" s="262"/>
      <c r="D18" s="247"/>
      <c r="E18" s="262"/>
      <c r="F18" s="150"/>
      <c r="G18" s="406"/>
      <c r="H18" s="150"/>
      <c r="I18" s="406"/>
    </row>
    <row r="19" spans="1:9" ht="21.75">
      <c r="A19" s="203" t="s">
        <v>60</v>
      </c>
      <c r="B19" s="96">
        <f>900000+2300000</f>
        <v>3200000</v>
      </c>
      <c r="C19" s="262"/>
      <c r="D19" s="247"/>
      <c r="E19" s="262"/>
      <c r="F19" s="150"/>
      <c r="G19" s="406"/>
      <c r="H19" s="150"/>
      <c r="I19" s="406"/>
    </row>
    <row r="20" spans="1:5" ht="21.75">
      <c r="A20" s="203" t="s">
        <v>61</v>
      </c>
      <c r="B20" s="96">
        <f>16000+40000+18000+30000+8000+4000+8000+15000+13000+4000+4000+8000+4000</f>
        <v>172000</v>
      </c>
      <c r="C20" s="262"/>
      <c r="D20" s="247"/>
      <c r="E20" s="262"/>
    </row>
    <row r="21" spans="1:5" ht="21.75">
      <c r="A21" s="203" t="s">
        <v>62</v>
      </c>
      <c r="B21" s="96">
        <f>26700+40000+54000+20000</f>
        <v>140700</v>
      </c>
      <c r="C21" s="262"/>
      <c r="D21" s="247"/>
      <c r="E21" s="262"/>
    </row>
    <row r="22" spans="1:5" ht="21.75">
      <c r="A22" s="203" t="s">
        <v>63</v>
      </c>
      <c r="B22" s="96">
        <f>78400+50000+7600+85000+32000+15200+6200+3100+29500+38500+52800+17000+43000</f>
        <v>458300</v>
      </c>
      <c r="C22" s="262"/>
      <c r="D22" s="247"/>
      <c r="E22" s="262"/>
    </row>
    <row r="23" spans="1:5" ht="21.75">
      <c r="A23" s="203" t="s">
        <v>64</v>
      </c>
      <c r="B23" s="96">
        <f>190000</f>
        <v>190000</v>
      </c>
      <c r="C23" s="262"/>
      <c r="D23" s="247"/>
      <c r="E23" s="262"/>
    </row>
    <row r="24" spans="1:5" ht="21.75">
      <c r="A24" s="203" t="s">
        <v>58</v>
      </c>
      <c r="B24" s="96">
        <f>190000+13000</f>
        <v>203000</v>
      </c>
      <c r="C24" s="262"/>
      <c r="D24" s="247"/>
      <c r="E24" s="262"/>
    </row>
    <row r="25" spans="1:5" ht="21.75">
      <c r="A25" s="203" t="s">
        <v>65</v>
      </c>
      <c r="B25" s="96">
        <f>80000+800000</f>
        <v>880000</v>
      </c>
      <c r="C25" s="262"/>
      <c r="D25" s="247"/>
      <c r="E25" s="262"/>
    </row>
    <row r="26" spans="1:5" ht="21.75">
      <c r="A26" s="203" t="s">
        <v>66</v>
      </c>
      <c r="B26" s="96">
        <f>9000+13000</f>
        <v>22000</v>
      </c>
      <c r="C26" s="262"/>
      <c r="D26" s="247"/>
      <c r="E26" s="262"/>
    </row>
    <row r="27" spans="1:5" ht="21.75">
      <c r="A27" s="203" t="s">
        <v>67</v>
      </c>
      <c r="B27" s="96">
        <f>45000+70000</f>
        <v>115000</v>
      </c>
      <c r="C27" s="262"/>
      <c r="D27" s="247"/>
      <c r="E27" s="262"/>
    </row>
    <row r="28" spans="1:5" ht="21.75">
      <c r="A28" s="203" t="s">
        <v>68</v>
      </c>
      <c r="B28" s="96">
        <f>57600+57600</f>
        <v>115200</v>
      </c>
      <c r="C28" s="262"/>
      <c r="D28" s="247"/>
      <c r="E28" s="262"/>
    </row>
    <row r="29" spans="1:5" ht="21.75">
      <c r="A29" s="98" t="s">
        <v>59</v>
      </c>
      <c r="B29" s="18">
        <f>200000</f>
        <v>200000</v>
      </c>
      <c r="C29" s="262"/>
      <c r="D29" s="247"/>
      <c r="E29" s="262"/>
    </row>
    <row r="30" spans="1:5" ht="21.75">
      <c r="A30" s="98"/>
      <c r="B30" s="260"/>
      <c r="C30" s="262"/>
      <c r="D30" s="247"/>
      <c r="E30" s="262"/>
    </row>
    <row r="31" spans="1:5" ht="21.75">
      <c r="A31" s="204" t="s">
        <v>238</v>
      </c>
      <c r="B31" s="10"/>
      <c r="C31" s="96"/>
      <c r="D31" s="15"/>
      <c r="E31" s="96"/>
    </row>
    <row r="32" spans="1:5" ht="21.75">
      <c r="A32" s="208" t="s">
        <v>69</v>
      </c>
      <c r="B32" s="416">
        <v>87000</v>
      </c>
      <c r="C32" s="96"/>
      <c r="D32" s="15"/>
      <c r="E32" s="202"/>
    </row>
    <row r="33" spans="1:5" ht="21.75">
      <c r="A33" s="208" t="s">
        <v>70</v>
      </c>
      <c r="B33" s="416">
        <v>772240</v>
      </c>
      <c r="C33" s="96"/>
      <c r="D33" s="259"/>
      <c r="E33" s="202"/>
    </row>
    <row r="34" spans="1:5" ht="21.75">
      <c r="A34" s="208" t="s">
        <v>18</v>
      </c>
      <c r="B34" s="416">
        <v>135000</v>
      </c>
      <c r="C34" s="96"/>
      <c r="D34" s="15"/>
      <c r="E34" s="202"/>
    </row>
    <row r="35" spans="1:5" ht="21.75">
      <c r="A35" s="98" t="s">
        <v>19</v>
      </c>
      <c r="B35" s="96">
        <v>500000</v>
      </c>
      <c r="C35" s="96"/>
      <c r="D35" s="15"/>
      <c r="E35" s="202"/>
    </row>
    <row r="36" spans="1:5" ht="21.75">
      <c r="A36" s="98" t="s">
        <v>20</v>
      </c>
      <c r="B36" s="96">
        <v>2680000</v>
      </c>
      <c r="C36" s="96"/>
      <c r="D36" s="15"/>
      <c r="E36" s="202"/>
    </row>
    <row r="37" spans="1:5" ht="21.75">
      <c r="A37" s="98" t="s">
        <v>21</v>
      </c>
      <c r="B37" s="96">
        <v>1466000</v>
      </c>
      <c r="C37" s="96"/>
      <c r="D37" s="15"/>
      <c r="E37" s="202"/>
    </row>
    <row r="38" spans="1:5" ht="21.75">
      <c r="A38" s="98" t="s">
        <v>22</v>
      </c>
      <c r="B38" s="96">
        <v>602000</v>
      </c>
      <c r="C38" s="234"/>
      <c r="D38" s="259"/>
      <c r="E38" s="205"/>
    </row>
    <row r="39" spans="1:5" ht="21.75">
      <c r="A39" s="407" t="s">
        <v>23</v>
      </c>
      <c r="B39" s="96">
        <v>1413000</v>
      </c>
      <c r="C39" s="234"/>
      <c r="D39" s="259"/>
      <c r="E39" s="205"/>
    </row>
    <row r="40" spans="1:5" ht="21.75">
      <c r="A40" s="28" t="s">
        <v>24</v>
      </c>
      <c r="B40" s="29">
        <v>402000</v>
      </c>
      <c r="C40" s="409"/>
      <c r="D40" s="410"/>
      <c r="E40" s="411"/>
    </row>
    <row r="41" spans="1:5" ht="21.75">
      <c r="A41" s="14"/>
      <c r="B41" s="18"/>
      <c r="C41" s="405"/>
      <c r="D41" s="323"/>
      <c r="E41" s="408"/>
    </row>
    <row r="42" spans="1:5" ht="21.75">
      <c r="A42" s="14"/>
      <c r="B42" s="18"/>
      <c r="C42" s="405"/>
      <c r="D42" s="323"/>
      <c r="E42" s="408"/>
    </row>
    <row r="43" spans="1:5" ht="21.75">
      <c r="A43" s="14"/>
      <c r="B43" s="18"/>
      <c r="C43" s="405"/>
      <c r="D43" s="323"/>
      <c r="E43" s="408"/>
    </row>
    <row r="44" spans="1:5" ht="21.75">
      <c r="A44" s="418" t="s">
        <v>71</v>
      </c>
      <c r="B44" s="414"/>
      <c r="C44" s="412"/>
      <c r="D44" s="410"/>
      <c r="E44" s="413"/>
    </row>
    <row r="45" spans="1:5" ht="21.75">
      <c r="A45" s="98"/>
      <c r="B45" s="83"/>
      <c r="C45" s="234"/>
      <c r="D45" s="259"/>
      <c r="E45" s="202"/>
    </row>
    <row r="46" spans="1:5" ht="21.75">
      <c r="A46" s="98" t="s">
        <v>25</v>
      </c>
      <c r="B46" s="83">
        <v>184000</v>
      </c>
      <c r="C46" s="234"/>
      <c r="D46" s="15"/>
      <c r="E46" s="202"/>
    </row>
    <row r="47" spans="1:5" ht="21.75">
      <c r="A47" s="98" t="s">
        <v>26</v>
      </c>
      <c r="B47" s="83">
        <v>640000</v>
      </c>
      <c r="C47" s="261"/>
      <c r="D47" s="206"/>
      <c r="E47" s="261"/>
    </row>
    <row r="48" spans="1:5" ht="21.75">
      <c r="A48" s="130" t="s">
        <v>27</v>
      </c>
      <c r="B48" s="83">
        <v>65000</v>
      </c>
      <c r="C48" s="261"/>
      <c r="D48" s="206"/>
      <c r="E48" s="261"/>
    </row>
    <row r="49" spans="1:5" ht="21.75">
      <c r="A49" s="98" t="s">
        <v>28</v>
      </c>
      <c r="B49" s="83">
        <v>1216000</v>
      </c>
      <c r="C49" s="261"/>
      <c r="D49" s="206"/>
      <c r="E49" s="261"/>
    </row>
    <row r="50" spans="1:5" ht="21.75">
      <c r="A50" s="407" t="s">
        <v>29</v>
      </c>
      <c r="B50" s="83">
        <v>771000</v>
      </c>
      <c r="C50" s="261"/>
      <c r="D50" s="206"/>
      <c r="E50" s="261"/>
    </row>
    <row r="51" spans="1:5" ht="21.75">
      <c r="A51" s="98" t="s">
        <v>30</v>
      </c>
      <c r="B51" s="83">
        <v>451000</v>
      </c>
      <c r="C51" s="261"/>
      <c r="D51" s="15"/>
      <c r="E51" s="101"/>
    </row>
    <row r="52" spans="1:5" ht="21.75">
      <c r="A52" s="407" t="s">
        <v>31</v>
      </c>
      <c r="B52" s="96">
        <v>326000</v>
      </c>
      <c r="C52" s="234"/>
      <c r="D52" s="15"/>
      <c r="E52" s="234"/>
    </row>
    <row r="53" spans="1:5" ht="21.75">
      <c r="A53" s="98" t="s">
        <v>32</v>
      </c>
      <c r="B53" s="96">
        <v>320000</v>
      </c>
      <c r="C53" s="234"/>
      <c r="D53" s="15"/>
      <c r="E53" s="234"/>
    </row>
    <row r="54" spans="1:5" ht="21.75">
      <c r="A54" s="98" t="s">
        <v>33</v>
      </c>
      <c r="B54" s="96">
        <v>1264000</v>
      </c>
      <c r="C54" s="234"/>
      <c r="D54" s="15"/>
      <c r="E54" s="234"/>
    </row>
    <row r="55" spans="1:5" ht="21.75">
      <c r="A55" s="407" t="s">
        <v>34</v>
      </c>
      <c r="B55" s="96">
        <v>3672000</v>
      </c>
      <c r="C55" s="234"/>
      <c r="D55" s="15"/>
      <c r="E55" s="234"/>
    </row>
    <row r="56" spans="1:5" ht="21.75">
      <c r="A56" s="98" t="s">
        <v>35</v>
      </c>
      <c r="B56" s="96">
        <v>850000</v>
      </c>
      <c r="C56" s="234"/>
      <c r="D56" s="15"/>
      <c r="E56" s="234"/>
    </row>
    <row r="57" spans="1:5" ht="21.75">
      <c r="A57" s="98" t="s">
        <v>36</v>
      </c>
      <c r="B57" s="96">
        <v>525000</v>
      </c>
      <c r="C57" s="234"/>
      <c r="D57" s="15"/>
      <c r="E57" s="234"/>
    </row>
    <row r="58" spans="1:5" ht="21.75">
      <c r="A58" s="98" t="s">
        <v>37</v>
      </c>
      <c r="B58" s="96">
        <v>380000</v>
      </c>
      <c r="C58" s="234"/>
      <c r="D58" s="15"/>
      <c r="E58" s="234"/>
    </row>
    <row r="59" spans="1:5" ht="21.75">
      <c r="A59" s="407" t="s">
        <v>38</v>
      </c>
      <c r="B59" s="96">
        <v>332000</v>
      </c>
      <c r="C59" s="234"/>
      <c r="D59" s="15"/>
      <c r="E59" s="234"/>
    </row>
    <row r="60" spans="1:5" ht="21.75">
      <c r="A60" s="130" t="s">
        <v>39</v>
      </c>
      <c r="B60" s="96">
        <v>785000</v>
      </c>
      <c r="C60" s="234"/>
      <c r="D60" s="15"/>
      <c r="E60" s="234"/>
    </row>
    <row r="61" spans="1:5" ht="21.75">
      <c r="A61" s="98" t="s">
        <v>40</v>
      </c>
      <c r="B61" s="96">
        <v>408000</v>
      </c>
      <c r="C61" s="234"/>
      <c r="D61" s="15"/>
      <c r="E61" s="234"/>
    </row>
    <row r="62" spans="1:5" ht="21.75">
      <c r="A62" s="407" t="s">
        <v>41</v>
      </c>
      <c r="B62" s="96">
        <v>876000</v>
      </c>
      <c r="C62" s="234"/>
      <c r="D62" s="15"/>
      <c r="E62" s="234"/>
    </row>
    <row r="63" spans="1:5" ht="21.75">
      <c r="A63" s="98" t="s">
        <v>42</v>
      </c>
      <c r="B63" s="96">
        <v>2181000</v>
      </c>
      <c r="C63" s="234"/>
      <c r="D63" s="15"/>
      <c r="E63" s="234"/>
    </row>
    <row r="64" spans="1:5" ht="21.75">
      <c r="A64" s="98"/>
      <c r="B64" s="96"/>
      <c r="C64" s="96"/>
      <c r="D64" s="15"/>
      <c r="E64" s="96"/>
    </row>
    <row r="65" spans="1:5" ht="22.5" thickBot="1">
      <c r="A65" s="398"/>
      <c r="B65" s="249">
        <f>SUM(B10:B64)</f>
        <v>29884604.66</v>
      </c>
      <c r="C65" s="264"/>
      <c r="D65" s="264"/>
      <c r="E65" s="249"/>
    </row>
    <row r="66" spans="1:5" ht="22.5" thickTop="1">
      <c r="A66" s="14"/>
      <c r="B66" s="207"/>
      <c r="C66" s="207"/>
      <c r="D66" s="207"/>
      <c r="E66" s="207"/>
    </row>
    <row r="67" spans="1:5" ht="26.25" customHeight="1">
      <c r="A67" s="64" t="s">
        <v>449</v>
      </c>
      <c r="B67" s="113"/>
      <c r="C67" s="113"/>
      <c r="D67" s="10"/>
      <c r="E67" s="10"/>
    </row>
    <row r="68" spans="1:5" ht="27.75" customHeight="1">
      <c r="A68" s="64" t="s">
        <v>354</v>
      </c>
      <c r="B68" s="113"/>
      <c r="C68" s="113"/>
      <c r="D68" s="10"/>
      <c r="E68" s="10"/>
    </row>
    <row r="69" spans="1:5" ht="29.25" customHeight="1">
      <c r="A69" s="66" t="s">
        <v>352</v>
      </c>
      <c r="B69" s="15"/>
      <c r="C69" s="15"/>
      <c r="D69" s="10"/>
      <c r="E69" s="10"/>
    </row>
    <row r="81" spans="1:5" ht="21.75">
      <c r="A81" s="479" t="s">
        <v>245</v>
      </c>
      <c r="B81" s="479"/>
      <c r="C81" s="479"/>
      <c r="D81" s="479"/>
      <c r="E81" s="479"/>
    </row>
    <row r="82" spans="1:5" ht="21.75">
      <c r="A82" s="479" t="s">
        <v>332</v>
      </c>
      <c r="B82" s="479"/>
      <c r="C82" s="479"/>
      <c r="D82" s="479"/>
      <c r="E82" s="479"/>
    </row>
    <row r="83" spans="1:5" ht="21.75">
      <c r="A83" s="479" t="s">
        <v>576</v>
      </c>
      <c r="B83" s="479"/>
      <c r="C83" s="479"/>
      <c r="D83" s="479"/>
      <c r="E83" s="479"/>
    </row>
    <row r="84" spans="1:5" ht="21.75">
      <c r="A84" s="9" t="s">
        <v>268</v>
      </c>
      <c r="B84" s="10"/>
      <c r="C84" s="10"/>
      <c r="D84" s="10"/>
      <c r="E84" s="10"/>
    </row>
    <row r="85" spans="1:5" ht="21.75">
      <c r="A85" s="9"/>
      <c r="B85" s="10"/>
      <c r="C85" s="10"/>
      <c r="D85" s="10"/>
      <c r="E85" s="10"/>
    </row>
    <row r="86" spans="1:5" ht="21.75">
      <c r="A86" s="11" t="s">
        <v>269</v>
      </c>
      <c r="B86" s="11" t="s">
        <v>278</v>
      </c>
      <c r="C86" s="11" t="s">
        <v>243</v>
      </c>
      <c r="D86" s="11" t="s">
        <v>294</v>
      </c>
      <c r="E86" s="11" t="s">
        <v>296</v>
      </c>
    </row>
    <row r="87" spans="1:5" ht="21.75">
      <c r="A87" s="262"/>
      <c r="B87" s="263"/>
      <c r="C87" s="262"/>
      <c r="D87" s="247"/>
      <c r="E87" s="262"/>
    </row>
    <row r="88" spans="1:5" ht="21.75">
      <c r="A88" s="204" t="s">
        <v>120</v>
      </c>
      <c r="B88" s="263"/>
      <c r="C88" s="262"/>
      <c r="D88" s="247"/>
      <c r="E88" s="262"/>
    </row>
    <row r="89" spans="1:5" ht="21.75">
      <c r="A89" s="208" t="s">
        <v>16</v>
      </c>
      <c r="B89" s="417">
        <v>80890</v>
      </c>
      <c r="C89" s="262"/>
      <c r="D89" s="338">
        <v>80890</v>
      </c>
      <c r="E89" s="466">
        <f>B89-D89</f>
        <v>0</v>
      </c>
    </row>
    <row r="90" spans="1:5" ht="21.75">
      <c r="A90" s="451"/>
      <c r="B90" s="450"/>
      <c r="C90" s="262"/>
      <c r="D90" s="247"/>
      <c r="E90" s="466">
        <f aca="true" t="shared" si="0" ref="E90:E119">B90-D90</f>
        <v>0</v>
      </c>
    </row>
    <row r="91" spans="1:5" ht="21.75">
      <c r="A91" s="204" t="s">
        <v>17</v>
      </c>
      <c r="B91" s="260"/>
      <c r="C91" s="261"/>
      <c r="D91" s="15"/>
      <c r="E91" s="466">
        <f t="shared" si="0"/>
        <v>0</v>
      </c>
    </row>
    <row r="92" spans="1:5" ht="21.75">
      <c r="A92" s="208" t="s">
        <v>346</v>
      </c>
      <c r="B92" s="417">
        <v>91198.8</v>
      </c>
      <c r="C92" s="261"/>
      <c r="D92" s="15"/>
      <c r="E92" s="466">
        <f t="shared" si="0"/>
        <v>91198.8</v>
      </c>
    </row>
    <row r="93" spans="1:5" ht="21.75">
      <c r="A93" s="415" t="s">
        <v>347</v>
      </c>
      <c r="B93" s="416">
        <v>13818</v>
      </c>
      <c r="C93" s="261"/>
      <c r="D93" s="15"/>
      <c r="E93" s="466">
        <f t="shared" si="0"/>
        <v>13818</v>
      </c>
    </row>
    <row r="94" spans="1:5" ht="21.75">
      <c r="A94" s="452"/>
      <c r="B94" s="233"/>
      <c r="C94" s="453"/>
      <c r="D94" s="15"/>
      <c r="E94" s="466">
        <f t="shared" si="0"/>
        <v>0</v>
      </c>
    </row>
    <row r="95" spans="1:5" ht="21.75">
      <c r="A95" s="204" t="s">
        <v>154</v>
      </c>
      <c r="B95" s="96"/>
      <c r="C95" s="262"/>
      <c r="D95" s="247"/>
      <c r="E95" s="466">
        <f t="shared" si="0"/>
        <v>0</v>
      </c>
    </row>
    <row r="96" spans="1:5" ht="21.75">
      <c r="A96" s="415" t="s">
        <v>57</v>
      </c>
      <c r="B96" s="416">
        <f>655000</f>
        <v>655000</v>
      </c>
      <c r="C96" s="262"/>
      <c r="D96" s="247"/>
      <c r="E96" s="467">
        <f t="shared" si="0"/>
        <v>655000</v>
      </c>
    </row>
    <row r="97" spans="1:5" ht="21.75">
      <c r="A97" s="208" t="s">
        <v>396</v>
      </c>
      <c r="B97" s="417">
        <v>44257.86</v>
      </c>
      <c r="C97" s="262"/>
      <c r="D97" s="247"/>
      <c r="E97" s="467">
        <f t="shared" si="0"/>
        <v>44257.86</v>
      </c>
    </row>
    <row r="98" spans="1:5" ht="21.75">
      <c r="A98" s="203" t="s">
        <v>60</v>
      </c>
      <c r="B98" s="96">
        <f>900000+2300000</f>
        <v>3200000</v>
      </c>
      <c r="C98" s="262"/>
      <c r="D98" s="247"/>
      <c r="E98" s="467">
        <f t="shared" si="0"/>
        <v>3200000</v>
      </c>
    </row>
    <row r="99" spans="1:5" ht="21.75">
      <c r="A99" s="203" t="s">
        <v>61</v>
      </c>
      <c r="B99" s="96">
        <f>16000+40000+18000+30000+8000+4000+8000+15000+13000+4000+4000+8000+4000</f>
        <v>172000</v>
      </c>
      <c r="C99" s="262"/>
      <c r="D99" s="247"/>
      <c r="E99" s="467">
        <f t="shared" si="0"/>
        <v>172000</v>
      </c>
    </row>
    <row r="100" spans="1:5" ht="21.75">
      <c r="A100" s="203" t="s">
        <v>62</v>
      </c>
      <c r="B100" s="96">
        <f>26700+40000+54000+20000</f>
        <v>140700</v>
      </c>
      <c r="C100" s="262"/>
      <c r="D100" s="247"/>
      <c r="E100" s="467">
        <f t="shared" si="0"/>
        <v>140700</v>
      </c>
    </row>
    <row r="101" spans="1:5" ht="21.75">
      <c r="A101" s="203" t="s">
        <v>63</v>
      </c>
      <c r="B101" s="96">
        <f>78400+50000+7600+85000+32000+15200+6200+3100+29500+38500+52800+17000+43000</f>
        <v>458300</v>
      </c>
      <c r="C101" s="262"/>
      <c r="D101" s="247"/>
      <c r="E101" s="467">
        <f t="shared" si="0"/>
        <v>458300</v>
      </c>
    </row>
    <row r="102" spans="1:5" ht="21.75">
      <c r="A102" s="203" t="s">
        <v>64</v>
      </c>
      <c r="B102" s="96">
        <f>190000</f>
        <v>190000</v>
      </c>
      <c r="C102" s="262"/>
      <c r="D102" s="247"/>
      <c r="E102" s="467">
        <f t="shared" si="0"/>
        <v>190000</v>
      </c>
    </row>
    <row r="103" spans="1:5" ht="21.75">
      <c r="A103" s="203" t="s">
        <v>58</v>
      </c>
      <c r="B103" s="96">
        <f>190000+13000</f>
        <v>203000</v>
      </c>
      <c r="C103" s="262"/>
      <c r="D103" s="247"/>
      <c r="E103" s="467">
        <f t="shared" si="0"/>
        <v>203000</v>
      </c>
    </row>
    <row r="104" spans="1:5" ht="21.75">
      <c r="A104" s="203" t="s">
        <v>65</v>
      </c>
      <c r="B104" s="96">
        <f>80000+800000</f>
        <v>880000</v>
      </c>
      <c r="C104" s="262"/>
      <c r="D104" s="247"/>
      <c r="E104" s="467">
        <f t="shared" si="0"/>
        <v>880000</v>
      </c>
    </row>
    <row r="105" spans="1:5" ht="21.75">
      <c r="A105" s="203" t="s">
        <v>66</v>
      </c>
      <c r="B105" s="96">
        <f>9000+13000</f>
        <v>22000</v>
      </c>
      <c r="C105" s="262"/>
      <c r="D105" s="247"/>
      <c r="E105" s="467">
        <f t="shared" si="0"/>
        <v>22000</v>
      </c>
    </row>
    <row r="106" spans="1:5" ht="21.75">
      <c r="A106" s="203" t="s">
        <v>67</v>
      </c>
      <c r="B106" s="96">
        <f>45000+70000</f>
        <v>115000</v>
      </c>
      <c r="C106" s="262"/>
      <c r="D106" s="247"/>
      <c r="E106" s="467">
        <f t="shared" si="0"/>
        <v>115000</v>
      </c>
    </row>
    <row r="107" spans="1:5" ht="21.75">
      <c r="A107" s="203" t="s">
        <v>68</v>
      </c>
      <c r="B107" s="96">
        <f>57600+57600</f>
        <v>115200</v>
      </c>
      <c r="C107" s="262"/>
      <c r="D107" s="247"/>
      <c r="E107" s="467">
        <f t="shared" si="0"/>
        <v>115200</v>
      </c>
    </row>
    <row r="108" spans="1:5" ht="21.75">
      <c r="A108" s="98" t="s">
        <v>59</v>
      </c>
      <c r="B108" s="18">
        <f>200000</f>
        <v>200000</v>
      </c>
      <c r="C108" s="262"/>
      <c r="D108" s="247"/>
      <c r="E108" s="467">
        <f t="shared" si="0"/>
        <v>200000</v>
      </c>
    </row>
    <row r="109" spans="1:5" ht="21.75">
      <c r="A109" s="98"/>
      <c r="B109" s="260"/>
      <c r="C109" s="262"/>
      <c r="D109" s="247"/>
      <c r="E109" s="466">
        <f t="shared" si="0"/>
        <v>0</v>
      </c>
    </row>
    <row r="110" spans="1:5" ht="21.75">
      <c r="A110" s="204" t="s">
        <v>238</v>
      </c>
      <c r="B110" s="10"/>
      <c r="C110" s="96"/>
      <c r="D110" s="15"/>
      <c r="E110" s="466">
        <f t="shared" si="0"/>
        <v>0</v>
      </c>
    </row>
    <row r="111" spans="1:5" ht="21.75">
      <c r="A111" s="208" t="s">
        <v>69</v>
      </c>
      <c r="B111" s="416">
        <v>87000</v>
      </c>
      <c r="C111" s="96"/>
      <c r="D111" s="15"/>
      <c r="E111" s="467">
        <f t="shared" si="0"/>
        <v>87000</v>
      </c>
    </row>
    <row r="112" spans="1:5" ht="21.75">
      <c r="A112" s="208" t="s">
        <v>70</v>
      </c>
      <c r="B112" s="416">
        <v>772240</v>
      </c>
      <c r="C112" s="96"/>
      <c r="D112" s="259">
        <f>308896</f>
        <v>308896</v>
      </c>
      <c r="E112" s="468">
        <f t="shared" si="0"/>
        <v>463344</v>
      </c>
    </row>
    <row r="113" spans="1:5" ht="21.75">
      <c r="A113" s="208" t="s">
        <v>18</v>
      </c>
      <c r="B113" s="416">
        <v>135000</v>
      </c>
      <c r="C113" s="96"/>
      <c r="D113" s="15"/>
      <c r="E113" s="467">
        <f t="shared" si="0"/>
        <v>135000</v>
      </c>
    </row>
    <row r="114" spans="1:5" ht="21.75">
      <c r="A114" s="98" t="s">
        <v>19</v>
      </c>
      <c r="B114" s="96">
        <v>500000</v>
      </c>
      <c r="C114" s="96"/>
      <c r="D114" s="15"/>
      <c r="E114" s="467">
        <f t="shared" si="0"/>
        <v>500000</v>
      </c>
    </row>
    <row r="115" spans="1:5" ht="21.75">
      <c r="A115" s="98" t="s">
        <v>20</v>
      </c>
      <c r="B115" s="96">
        <v>2680000</v>
      </c>
      <c r="C115" s="96"/>
      <c r="D115" s="15"/>
      <c r="E115" s="467">
        <f t="shared" si="0"/>
        <v>2680000</v>
      </c>
    </row>
    <row r="116" spans="1:5" ht="21.75">
      <c r="A116" s="98" t="s">
        <v>21</v>
      </c>
      <c r="B116" s="96">
        <v>1466000</v>
      </c>
      <c r="C116" s="96"/>
      <c r="D116" s="15"/>
      <c r="E116" s="467">
        <f t="shared" si="0"/>
        <v>1466000</v>
      </c>
    </row>
    <row r="117" spans="1:5" ht="21.75">
      <c r="A117" s="98" t="s">
        <v>22</v>
      </c>
      <c r="B117" s="96">
        <v>602000</v>
      </c>
      <c r="C117" s="234"/>
      <c r="D117" s="259"/>
      <c r="E117" s="467">
        <f t="shared" si="0"/>
        <v>602000</v>
      </c>
    </row>
    <row r="118" spans="1:5" ht="21.75">
      <c r="A118" s="407" t="s">
        <v>23</v>
      </c>
      <c r="B118" s="96">
        <v>1413000</v>
      </c>
      <c r="C118" s="234"/>
      <c r="D118" s="259"/>
      <c r="E118" s="467">
        <f t="shared" si="0"/>
        <v>1413000</v>
      </c>
    </row>
    <row r="119" spans="1:5" ht="21.75">
      <c r="A119" s="28" t="s">
        <v>24</v>
      </c>
      <c r="B119" s="29">
        <v>402000</v>
      </c>
      <c r="C119" s="409"/>
      <c r="D119" s="410"/>
      <c r="E119" s="474">
        <f t="shared" si="0"/>
        <v>402000</v>
      </c>
    </row>
    <row r="120" spans="1:5" ht="21.75">
      <c r="A120" s="14"/>
      <c r="B120" s="18"/>
      <c r="C120" s="405"/>
      <c r="D120" s="323"/>
      <c r="E120" s="408"/>
    </row>
    <row r="121" spans="1:5" ht="21.75">
      <c r="A121" s="14"/>
      <c r="B121" s="18"/>
      <c r="C121" s="405"/>
      <c r="D121" s="323"/>
      <c r="E121" s="408"/>
    </row>
    <row r="122" spans="1:5" ht="21.75">
      <c r="A122" s="14"/>
      <c r="B122" s="18"/>
      <c r="C122" s="405"/>
      <c r="D122" s="323"/>
      <c r="E122" s="408"/>
    </row>
    <row r="123" spans="1:5" ht="21.75">
      <c r="A123" s="418" t="s">
        <v>71</v>
      </c>
      <c r="B123" s="414"/>
      <c r="C123" s="412"/>
      <c r="D123" s="410"/>
      <c r="E123" s="413"/>
    </row>
    <row r="124" spans="1:5" ht="21.75">
      <c r="A124" s="98"/>
      <c r="B124" s="83"/>
      <c r="C124" s="234"/>
      <c r="D124" s="259"/>
      <c r="E124" s="202"/>
    </row>
    <row r="125" spans="1:5" ht="21.75">
      <c r="A125" s="98" t="s">
        <v>25</v>
      </c>
      <c r="B125" s="83">
        <v>184000</v>
      </c>
      <c r="C125" s="234"/>
      <c r="D125" s="15"/>
      <c r="E125" s="96">
        <f>B125-D125</f>
        <v>184000</v>
      </c>
    </row>
    <row r="126" spans="1:5" ht="21.75">
      <c r="A126" s="98" t="s">
        <v>26</v>
      </c>
      <c r="B126" s="83">
        <v>640000</v>
      </c>
      <c r="C126" s="261"/>
      <c r="D126" s="206"/>
      <c r="E126" s="96">
        <f aca="true" t="shared" si="1" ref="E126:E143">B126-D126</f>
        <v>640000</v>
      </c>
    </row>
    <row r="127" spans="1:5" ht="21.75">
      <c r="A127" s="130" t="s">
        <v>27</v>
      </c>
      <c r="B127" s="83">
        <v>65000</v>
      </c>
      <c r="C127" s="261"/>
      <c r="D127" s="206"/>
      <c r="E127" s="96">
        <f t="shared" si="1"/>
        <v>65000</v>
      </c>
    </row>
    <row r="128" spans="1:5" ht="21.75">
      <c r="A128" s="98" t="s">
        <v>28</v>
      </c>
      <c r="B128" s="83">
        <v>1216000</v>
      </c>
      <c r="C128" s="261"/>
      <c r="D128" s="206"/>
      <c r="E128" s="96">
        <f t="shared" si="1"/>
        <v>1216000</v>
      </c>
    </row>
    <row r="129" spans="1:5" ht="21.75">
      <c r="A129" s="407" t="s">
        <v>29</v>
      </c>
      <c r="B129" s="83">
        <v>771000</v>
      </c>
      <c r="C129" s="261"/>
      <c r="D129" s="206"/>
      <c r="E129" s="96">
        <f t="shared" si="1"/>
        <v>771000</v>
      </c>
    </row>
    <row r="130" spans="1:5" ht="21.75">
      <c r="A130" s="98" t="s">
        <v>30</v>
      </c>
      <c r="B130" s="83">
        <v>451000</v>
      </c>
      <c r="C130" s="261"/>
      <c r="D130" s="15"/>
      <c r="E130" s="96">
        <f t="shared" si="1"/>
        <v>451000</v>
      </c>
    </row>
    <row r="131" spans="1:5" ht="21.75">
      <c r="A131" s="407" t="s">
        <v>31</v>
      </c>
      <c r="B131" s="96">
        <v>326000</v>
      </c>
      <c r="C131" s="234"/>
      <c r="D131" s="15"/>
      <c r="E131" s="96">
        <f t="shared" si="1"/>
        <v>326000</v>
      </c>
    </row>
    <row r="132" spans="1:5" ht="21.75">
      <c r="A132" s="98" t="s">
        <v>32</v>
      </c>
      <c r="B132" s="96">
        <v>320000</v>
      </c>
      <c r="C132" s="234"/>
      <c r="D132" s="15"/>
      <c r="E132" s="96">
        <f t="shared" si="1"/>
        <v>320000</v>
      </c>
    </row>
    <row r="133" spans="1:5" ht="21.75">
      <c r="A133" s="98" t="s">
        <v>33</v>
      </c>
      <c r="B133" s="96">
        <v>1264000</v>
      </c>
      <c r="C133" s="234"/>
      <c r="D133" s="15"/>
      <c r="E133" s="96">
        <f t="shared" si="1"/>
        <v>1264000</v>
      </c>
    </row>
    <row r="134" spans="1:5" ht="21.75">
      <c r="A134" s="407" t="s">
        <v>34</v>
      </c>
      <c r="B134" s="96">
        <v>3672000</v>
      </c>
      <c r="C134" s="234"/>
      <c r="D134" s="15"/>
      <c r="E134" s="96">
        <f t="shared" si="1"/>
        <v>3672000</v>
      </c>
    </row>
    <row r="135" spans="1:5" ht="21.75">
      <c r="A135" s="98" t="s">
        <v>35</v>
      </c>
      <c r="B135" s="96">
        <v>850000</v>
      </c>
      <c r="C135" s="234"/>
      <c r="D135" s="15"/>
      <c r="E135" s="96">
        <f t="shared" si="1"/>
        <v>850000</v>
      </c>
    </row>
    <row r="136" spans="1:5" ht="21.75">
      <c r="A136" s="98" t="s">
        <v>36</v>
      </c>
      <c r="B136" s="96">
        <v>525000</v>
      </c>
      <c r="C136" s="234"/>
      <c r="D136" s="15"/>
      <c r="E136" s="96">
        <f t="shared" si="1"/>
        <v>525000</v>
      </c>
    </row>
    <row r="137" spans="1:5" ht="21.75">
      <c r="A137" s="98" t="s">
        <v>37</v>
      </c>
      <c r="B137" s="96">
        <v>380000</v>
      </c>
      <c r="C137" s="234"/>
      <c r="D137" s="15"/>
      <c r="E137" s="96">
        <f t="shared" si="1"/>
        <v>380000</v>
      </c>
    </row>
    <row r="138" spans="1:5" ht="21.75">
      <c r="A138" s="407" t="s">
        <v>38</v>
      </c>
      <c r="B138" s="96">
        <v>332000</v>
      </c>
      <c r="C138" s="234"/>
      <c r="D138" s="15"/>
      <c r="E138" s="96">
        <f t="shared" si="1"/>
        <v>332000</v>
      </c>
    </row>
    <row r="139" spans="1:5" ht="21.75">
      <c r="A139" s="130" t="s">
        <v>39</v>
      </c>
      <c r="B139" s="96">
        <v>785000</v>
      </c>
      <c r="C139" s="234"/>
      <c r="D139" s="15"/>
      <c r="E139" s="96">
        <f t="shared" si="1"/>
        <v>785000</v>
      </c>
    </row>
    <row r="140" spans="1:5" ht="21.75">
      <c r="A140" s="98" t="s">
        <v>40</v>
      </c>
      <c r="B140" s="96">
        <v>408000</v>
      </c>
      <c r="C140" s="234"/>
      <c r="D140" s="15"/>
      <c r="E140" s="96">
        <f t="shared" si="1"/>
        <v>408000</v>
      </c>
    </row>
    <row r="141" spans="1:5" ht="21.75">
      <c r="A141" s="407" t="s">
        <v>41</v>
      </c>
      <c r="B141" s="96">
        <v>876000</v>
      </c>
      <c r="C141" s="234"/>
      <c r="D141" s="15"/>
      <c r="E141" s="96">
        <f t="shared" si="1"/>
        <v>876000</v>
      </c>
    </row>
    <row r="142" spans="1:5" ht="21.75">
      <c r="A142" s="98" t="s">
        <v>42</v>
      </c>
      <c r="B142" s="96">
        <v>2181000</v>
      </c>
      <c r="C142" s="234"/>
      <c r="D142" s="15"/>
      <c r="E142" s="96">
        <f t="shared" si="1"/>
        <v>2181000</v>
      </c>
    </row>
    <row r="143" spans="1:5" ht="21.75">
      <c r="A143" s="98"/>
      <c r="B143" s="96"/>
      <c r="C143" s="96"/>
      <c r="D143" s="15"/>
      <c r="E143" s="96">
        <f t="shared" si="1"/>
        <v>0</v>
      </c>
    </row>
    <row r="144" spans="1:5" ht="22.5" thickBot="1">
      <c r="A144" s="398"/>
      <c r="B144" s="249">
        <f>SUM(B89:B143)</f>
        <v>29884604.66</v>
      </c>
      <c r="C144" s="264"/>
      <c r="D144" s="264">
        <f>SUM(D89:D143)</f>
        <v>389786</v>
      </c>
      <c r="E144" s="249">
        <f>B144-D144</f>
        <v>29494818.66</v>
      </c>
    </row>
    <row r="145" spans="1:5" ht="22.5" thickTop="1">
      <c r="A145" s="14"/>
      <c r="B145" s="207"/>
      <c r="C145" s="207"/>
      <c r="D145" s="207"/>
      <c r="E145" s="207"/>
    </row>
    <row r="146" spans="1:5" ht="25.5" customHeight="1">
      <c r="A146" s="64" t="s">
        <v>449</v>
      </c>
      <c r="B146" s="113"/>
      <c r="C146" s="113"/>
      <c r="D146" s="10"/>
      <c r="E146" s="10"/>
    </row>
    <row r="147" spans="1:5" ht="28.5" customHeight="1">
      <c r="A147" s="64" t="s">
        <v>354</v>
      </c>
      <c r="B147" s="113"/>
      <c r="C147" s="113"/>
      <c r="D147" s="10"/>
      <c r="E147" s="10"/>
    </row>
    <row r="148" spans="1:5" ht="30" customHeight="1">
      <c r="A148" s="66" t="s">
        <v>352</v>
      </c>
      <c r="B148" s="15"/>
      <c r="C148" s="15"/>
      <c r="D148" s="10"/>
      <c r="E148" s="10"/>
    </row>
  </sheetData>
  <sheetProtection/>
  <mergeCells count="6">
    <mergeCell ref="A82:E82"/>
    <mergeCell ref="A83:E83"/>
    <mergeCell ref="A2:E2"/>
    <mergeCell ref="A3:E3"/>
    <mergeCell ref="A4:E4"/>
    <mergeCell ref="A81:E81"/>
  </mergeCells>
  <printOptions/>
  <pageMargins left="0" right="0" top="0.1968503937007874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G98"/>
  <sheetViews>
    <sheetView view="pageBreakPreview" zoomScaleSheetLayoutView="100" zoomScalePageLayoutView="0" workbookViewId="0" topLeftCell="A85">
      <selection activeCell="E72" sqref="E72"/>
    </sheetView>
  </sheetViews>
  <sheetFormatPr defaultColWidth="9.140625" defaultRowHeight="21.75"/>
  <cols>
    <col min="1" max="1" width="43.7109375" style="0" customWidth="1"/>
    <col min="2" max="2" width="13.421875" style="0" customWidth="1"/>
    <col min="3" max="3" width="17.57421875" style="0" customWidth="1"/>
    <col min="4" max="4" width="17.28125" style="0" customWidth="1"/>
    <col min="5" max="5" width="18.57421875" style="0" customWidth="1"/>
    <col min="7" max="7" width="28.140625" style="0" customWidth="1"/>
    <col min="8" max="8" width="15.57421875" style="0" customWidth="1"/>
  </cols>
  <sheetData>
    <row r="1" spans="1:6" ht="6.75" customHeight="1">
      <c r="A1" s="319"/>
      <c r="B1" s="319"/>
      <c r="C1" s="319"/>
      <c r="D1" s="319"/>
      <c r="E1" s="319"/>
      <c r="F1" s="1"/>
    </row>
    <row r="2" spans="1:6" ht="21.75">
      <c r="A2" s="490" t="s">
        <v>303</v>
      </c>
      <c r="B2" s="490"/>
      <c r="C2" s="490"/>
      <c r="D2" s="490"/>
      <c r="E2" s="490"/>
      <c r="F2" s="2"/>
    </row>
    <row r="3" spans="1:6" ht="21.75">
      <c r="A3" s="490" t="s">
        <v>245</v>
      </c>
      <c r="B3" s="490"/>
      <c r="C3" s="490"/>
      <c r="D3" s="490"/>
      <c r="E3" s="490"/>
      <c r="F3" s="2"/>
    </row>
    <row r="4" spans="1:6" ht="21.75">
      <c r="A4" s="490" t="s">
        <v>428</v>
      </c>
      <c r="B4" s="490"/>
      <c r="C4" s="490"/>
      <c r="D4" s="490"/>
      <c r="E4" s="490"/>
      <c r="F4" s="2"/>
    </row>
    <row r="5" spans="1:6" ht="21.75">
      <c r="A5" s="490" t="s">
        <v>523</v>
      </c>
      <c r="B5" s="490"/>
      <c r="C5" s="490"/>
      <c r="D5" s="490"/>
      <c r="E5" s="490"/>
      <c r="F5" s="2"/>
    </row>
    <row r="6" spans="1:7" ht="21.75">
      <c r="A6" s="15"/>
      <c r="B6" s="112"/>
      <c r="C6" s="15"/>
      <c r="D6" s="15"/>
      <c r="E6" s="15"/>
      <c r="F6" s="143" t="s">
        <v>389</v>
      </c>
      <c r="G6" s="380"/>
    </row>
    <row r="7" spans="1:6" ht="21.75">
      <c r="A7" s="94"/>
      <c r="B7" s="100" t="s">
        <v>253</v>
      </c>
      <c r="C7" s="94" t="s">
        <v>274</v>
      </c>
      <c r="D7" s="94" t="s">
        <v>429</v>
      </c>
      <c r="E7" s="94" t="s">
        <v>271</v>
      </c>
      <c r="F7" s="2"/>
    </row>
    <row r="8" spans="1:6" ht="21.75">
      <c r="A8" s="101" t="s">
        <v>430</v>
      </c>
      <c r="B8" s="102"/>
      <c r="C8" s="96"/>
      <c r="D8" s="96"/>
      <c r="E8" s="20"/>
      <c r="F8" s="2"/>
    </row>
    <row r="9" spans="1:6" ht="21.75">
      <c r="A9" s="268" t="s">
        <v>431</v>
      </c>
      <c r="B9" s="72" t="s">
        <v>211</v>
      </c>
      <c r="C9" s="23"/>
      <c r="D9" s="23"/>
      <c r="E9" s="96"/>
      <c r="F9" s="2"/>
    </row>
    <row r="10" spans="1:7" ht="21.75">
      <c r="A10" s="23" t="s">
        <v>432</v>
      </c>
      <c r="B10" s="72" t="s">
        <v>171</v>
      </c>
      <c r="C10" s="13">
        <v>5800000</v>
      </c>
      <c r="D10" s="13">
        <v>19250</v>
      </c>
      <c r="E10" s="13">
        <v>19250</v>
      </c>
      <c r="G10" s="7"/>
    </row>
    <row r="11" spans="1:7" ht="21.75">
      <c r="A11" s="23" t="s">
        <v>433</v>
      </c>
      <c r="B11" s="72" t="s">
        <v>172</v>
      </c>
      <c r="C11" s="13">
        <v>45000</v>
      </c>
      <c r="D11" s="13">
        <v>415.38</v>
      </c>
      <c r="E11" s="13">
        <v>415.38</v>
      </c>
      <c r="F11" s="2"/>
      <c r="G11" s="456"/>
    </row>
    <row r="12" spans="1:6" ht="21.75">
      <c r="A12" s="96" t="s">
        <v>434</v>
      </c>
      <c r="B12" s="72" t="s">
        <v>173</v>
      </c>
      <c r="C12" s="13">
        <v>1300000</v>
      </c>
      <c r="D12" s="23">
        <v>1542</v>
      </c>
      <c r="E12" s="23">
        <v>1542</v>
      </c>
      <c r="F12" s="2"/>
    </row>
    <row r="13" spans="1:6" ht="21.75">
      <c r="A13" s="23" t="s">
        <v>435</v>
      </c>
      <c r="B13" s="104" t="s">
        <v>174</v>
      </c>
      <c r="C13" s="68">
        <v>15000</v>
      </c>
      <c r="D13" s="96">
        <v>1782</v>
      </c>
      <c r="E13" s="96">
        <v>1782</v>
      </c>
      <c r="F13" s="2"/>
    </row>
    <row r="14" spans="1:6" ht="21.75">
      <c r="A14" s="280" t="s">
        <v>295</v>
      </c>
      <c r="B14" s="269"/>
      <c r="C14" s="146">
        <f>SUM(C10:C13)</f>
        <v>7160000</v>
      </c>
      <c r="D14" s="360">
        <f>SUM(D10:D13)</f>
        <v>22989.38</v>
      </c>
      <c r="E14" s="360">
        <f>SUM(E10:E13)</f>
        <v>22989.38</v>
      </c>
      <c r="F14" s="2"/>
    </row>
    <row r="15" spans="1:6" ht="21.75">
      <c r="A15" s="103" t="s">
        <v>436</v>
      </c>
      <c r="B15" s="72" t="s">
        <v>212</v>
      </c>
      <c r="C15" s="96"/>
      <c r="D15" s="105"/>
      <c r="E15" s="96"/>
      <c r="F15" s="2"/>
    </row>
    <row r="16" spans="1:6" ht="21.75">
      <c r="A16" s="23" t="s">
        <v>539</v>
      </c>
      <c r="B16" s="72" t="s">
        <v>175</v>
      </c>
      <c r="C16" s="23">
        <v>1000</v>
      </c>
      <c r="D16" s="25"/>
      <c r="E16" s="25"/>
      <c r="F16" s="2"/>
    </row>
    <row r="17" spans="1:6" ht="21.75">
      <c r="A17" s="96" t="s">
        <v>437</v>
      </c>
      <c r="B17" s="104" t="s">
        <v>213</v>
      </c>
      <c r="C17" s="96">
        <v>10000</v>
      </c>
      <c r="D17" s="55"/>
      <c r="E17" s="55"/>
      <c r="F17" s="2"/>
    </row>
    <row r="18" spans="1:6" ht="21.75">
      <c r="A18" s="23" t="s">
        <v>438</v>
      </c>
      <c r="B18" s="72" t="s">
        <v>214</v>
      </c>
      <c r="C18" s="23"/>
      <c r="D18" s="25"/>
      <c r="E18" s="25"/>
      <c r="F18" s="2"/>
    </row>
    <row r="19" spans="1:6" ht="21.75">
      <c r="A19" s="96" t="s">
        <v>546</v>
      </c>
      <c r="B19" s="104" t="s">
        <v>176</v>
      </c>
      <c r="C19" s="96">
        <v>100000</v>
      </c>
      <c r="D19" s="23">
        <v>4226</v>
      </c>
      <c r="E19" s="23">
        <v>4226</v>
      </c>
      <c r="F19" s="2"/>
    </row>
    <row r="20" spans="1:6" ht="21.75">
      <c r="A20" s="13" t="s">
        <v>439</v>
      </c>
      <c r="B20" s="72" t="s">
        <v>177</v>
      </c>
      <c r="C20" s="23">
        <v>1200000</v>
      </c>
      <c r="D20" s="96">
        <v>62890</v>
      </c>
      <c r="E20" s="96">
        <v>62890</v>
      </c>
      <c r="F20" s="2"/>
    </row>
    <row r="21" spans="1:6" ht="21.75">
      <c r="A21" s="23" t="s">
        <v>440</v>
      </c>
      <c r="B21" s="72" t="s">
        <v>178</v>
      </c>
      <c r="C21" s="23">
        <v>45000</v>
      </c>
      <c r="D21" s="27">
        <v>3500</v>
      </c>
      <c r="E21" s="27">
        <v>3500</v>
      </c>
      <c r="F21" s="2"/>
    </row>
    <row r="22" spans="1:6" ht="21.75">
      <c r="A22" s="462" t="s">
        <v>540</v>
      </c>
      <c r="B22" s="270" t="s">
        <v>179</v>
      </c>
      <c r="C22" s="96">
        <v>1000</v>
      </c>
      <c r="D22" s="13">
        <v>110</v>
      </c>
      <c r="E22" s="13">
        <v>110</v>
      </c>
      <c r="F22" s="2"/>
    </row>
    <row r="23" spans="1:6" ht="21.75">
      <c r="A23" s="96" t="s">
        <v>441</v>
      </c>
      <c r="B23" s="270" t="s">
        <v>180</v>
      </c>
      <c r="C23" s="23">
        <v>15600</v>
      </c>
      <c r="D23" s="23">
        <v>940</v>
      </c>
      <c r="E23" s="23">
        <v>940</v>
      </c>
      <c r="F23" s="2"/>
    </row>
    <row r="24" spans="1:6" ht="21.75">
      <c r="A24" s="13" t="s">
        <v>138</v>
      </c>
      <c r="B24" s="270" t="s">
        <v>524</v>
      </c>
      <c r="C24" s="96"/>
      <c r="D24" s="25"/>
      <c r="E24" s="25"/>
      <c r="F24" s="2"/>
    </row>
    <row r="25" spans="1:6" ht="21.75">
      <c r="A25" s="13" t="s">
        <v>104</v>
      </c>
      <c r="B25" s="72" t="s">
        <v>506</v>
      </c>
      <c r="C25" s="23">
        <v>8000</v>
      </c>
      <c r="D25" s="55"/>
      <c r="E25" s="55"/>
      <c r="F25" s="2"/>
    </row>
    <row r="26" spans="1:6" ht="21.75">
      <c r="A26" s="13" t="s">
        <v>542</v>
      </c>
      <c r="B26" s="104" t="s">
        <v>215</v>
      </c>
      <c r="C26" s="13">
        <v>500</v>
      </c>
      <c r="D26" s="25"/>
      <c r="E26" s="25"/>
      <c r="F26" s="2"/>
    </row>
    <row r="27" spans="1:6" ht="21.75">
      <c r="A27" s="13" t="s">
        <v>541</v>
      </c>
      <c r="B27" s="72" t="s">
        <v>181</v>
      </c>
      <c r="C27" s="13">
        <v>700000</v>
      </c>
      <c r="D27" s="23">
        <v>178700</v>
      </c>
      <c r="E27" s="23">
        <v>178700</v>
      </c>
      <c r="F27" s="2"/>
    </row>
    <row r="28" spans="1:6" ht="21.75">
      <c r="A28" s="13" t="s">
        <v>105</v>
      </c>
      <c r="B28" s="104" t="s">
        <v>216</v>
      </c>
      <c r="C28" s="13">
        <v>500</v>
      </c>
      <c r="D28" s="55"/>
      <c r="E28" s="55"/>
      <c r="F28" s="2"/>
    </row>
    <row r="29" spans="1:6" ht="21.75">
      <c r="A29" s="13" t="s">
        <v>106</v>
      </c>
      <c r="B29" s="72" t="s">
        <v>182</v>
      </c>
      <c r="C29" s="13">
        <v>3000</v>
      </c>
      <c r="D29" s="25"/>
      <c r="E29" s="25"/>
      <c r="F29" s="2"/>
    </row>
    <row r="30" spans="1:6" ht="21.75">
      <c r="A30" s="23" t="s">
        <v>107</v>
      </c>
      <c r="B30" s="72" t="s">
        <v>183</v>
      </c>
      <c r="C30" s="13">
        <v>50000</v>
      </c>
      <c r="D30" s="55">
        <v>606.65</v>
      </c>
      <c r="E30" s="55">
        <v>606.65</v>
      </c>
      <c r="F30" s="2"/>
    </row>
    <row r="31" spans="1:6" ht="21.75">
      <c r="A31" s="464" t="s">
        <v>544</v>
      </c>
      <c r="B31" s="226" t="s">
        <v>217</v>
      </c>
      <c r="C31" s="23">
        <v>3000</v>
      </c>
      <c r="D31" s="27"/>
      <c r="E31" s="27"/>
      <c r="F31" s="2"/>
    </row>
    <row r="32" spans="1:6" ht="21.75">
      <c r="A32" s="23" t="s">
        <v>444</v>
      </c>
      <c r="B32" s="226" t="s">
        <v>184</v>
      </c>
      <c r="C32" s="96">
        <v>4000</v>
      </c>
      <c r="D32" s="25"/>
      <c r="E32" s="25"/>
      <c r="F32" s="2"/>
    </row>
    <row r="33" spans="1:6" ht="21.75">
      <c r="A33" s="23" t="s">
        <v>108</v>
      </c>
      <c r="B33" s="226" t="s">
        <v>185</v>
      </c>
      <c r="C33" s="23"/>
      <c r="D33" s="13">
        <v>300</v>
      </c>
      <c r="E33" s="13">
        <v>300</v>
      </c>
      <c r="F33" s="2"/>
    </row>
    <row r="34" spans="1:6" ht="21.75">
      <c r="A34" s="96" t="s">
        <v>543</v>
      </c>
      <c r="B34" s="226" t="s">
        <v>186</v>
      </c>
      <c r="C34" s="96">
        <v>35000</v>
      </c>
      <c r="D34" s="27"/>
      <c r="E34" s="27"/>
      <c r="F34" s="2"/>
    </row>
    <row r="35" spans="1:6" ht="21.75">
      <c r="A35" s="13" t="s">
        <v>109</v>
      </c>
      <c r="B35" s="72" t="s">
        <v>187</v>
      </c>
      <c r="C35" s="13">
        <v>4000</v>
      </c>
      <c r="D35" s="23">
        <v>120</v>
      </c>
      <c r="E35" s="23">
        <v>120</v>
      </c>
      <c r="F35" s="2"/>
    </row>
    <row r="36" spans="1:6" ht="21.75">
      <c r="A36" s="23" t="s">
        <v>110</v>
      </c>
      <c r="B36" s="72" t="s">
        <v>188</v>
      </c>
      <c r="C36" s="13">
        <v>4000</v>
      </c>
      <c r="D36" s="38">
        <v>585</v>
      </c>
      <c r="E36" s="38">
        <v>585</v>
      </c>
      <c r="F36" s="2"/>
    </row>
    <row r="37" spans="1:6" ht="21.75">
      <c r="A37" s="96" t="s">
        <v>111</v>
      </c>
      <c r="B37" s="72" t="s">
        <v>189</v>
      </c>
      <c r="C37" s="23">
        <v>130000</v>
      </c>
      <c r="D37" s="96">
        <v>3800</v>
      </c>
      <c r="E37" s="96">
        <v>3800</v>
      </c>
      <c r="F37" s="2"/>
    </row>
    <row r="38" spans="1:6" ht="21.75">
      <c r="A38" s="13" t="s">
        <v>112</v>
      </c>
      <c r="B38" s="226" t="s">
        <v>230</v>
      </c>
      <c r="C38" s="96"/>
      <c r="D38" s="27"/>
      <c r="E38" s="27"/>
      <c r="F38" s="2"/>
    </row>
    <row r="39" spans="1:6" ht="21.75">
      <c r="A39" s="68"/>
      <c r="B39" s="271"/>
      <c r="C39" s="68"/>
      <c r="D39" s="122"/>
      <c r="E39" s="122"/>
      <c r="F39" s="2"/>
    </row>
    <row r="40" spans="1:6" ht="21.75">
      <c r="A40" s="227" t="s">
        <v>295</v>
      </c>
      <c r="B40" s="229"/>
      <c r="C40" s="146">
        <f>SUM(C16:C38)</f>
        <v>2314600</v>
      </c>
      <c r="D40" s="360">
        <f>SUM(D16:D39)</f>
        <v>255777.65</v>
      </c>
      <c r="E40" s="360">
        <f>SUM(E16:E39)</f>
        <v>255777.65</v>
      </c>
      <c r="F40" s="2"/>
    </row>
    <row r="41" spans="1:6" ht="21.75">
      <c r="A41" s="18"/>
      <c r="B41" s="106"/>
      <c r="C41" s="18" t="s">
        <v>388</v>
      </c>
      <c r="D41" s="18"/>
      <c r="E41" s="18"/>
      <c r="F41" s="4"/>
    </row>
    <row r="42" spans="1:6" ht="21.75">
      <c r="A42" s="94"/>
      <c r="B42" s="100" t="s">
        <v>253</v>
      </c>
      <c r="C42" s="94" t="s">
        <v>274</v>
      </c>
      <c r="D42" s="94" t="s">
        <v>429</v>
      </c>
      <c r="E42" s="94" t="s">
        <v>271</v>
      </c>
      <c r="F42" s="2"/>
    </row>
    <row r="43" spans="1:6" ht="21.75">
      <c r="A43" s="272" t="s">
        <v>155</v>
      </c>
      <c r="B43" s="104" t="s">
        <v>206</v>
      </c>
      <c r="C43" s="96"/>
      <c r="D43" s="20"/>
      <c r="E43" s="96"/>
      <c r="F43" s="2"/>
    </row>
    <row r="44" spans="1:6" ht="21.75">
      <c r="A44" s="23" t="s">
        <v>156</v>
      </c>
      <c r="B44" s="72" t="s">
        <v>190</v>
      </c>
      <c r="C44" s="23">
        <v>760000</v>
      </c>
      <c r="D44" s="96">
        <v>69170</v>
      </c>
      <c r="E44" s="96">
        <v>69170</v>
      </c>
      <c r="F44" s="2"/>
    </row>
    <row r="45" spans="1:6" ht="21.75">
      <c r="A45" s="96" t="s">
        <v>157</v>
      </c>
      <c r="B45" s="270" t="s">
        <v>191</v>
      </c>
      <c r="C45" s="23">
        <v>2000000</v>
      </c>
      <c r="D45" s="25">
        <v>101130.97</v>
      </c>
      <c r="E45" s="25">
        <v>101130.97</v>
      </c>
      <c r="F45" s="2"/>
    </row>
    <row r="46" spans="1:6" ht="21.75">
      <c r="A46" s="23" t="s">
        <v>158</v>
      </c>
      <c r="B46" s="270" t="s">
        <v>218</v>
      </c>
      <c r="C46" s="96">
        <v>10000</v>
      </c>
      <c r="D46" s="55"/>
      <c r="E46" s="55"/>
      <c r="F46" s="2"/>
    </row>
    <row r="47" spans="1:6" ht="21.75">
      <c r="A47" s="280" t="s">
        <v>295</v>
      </c>
      <c r="B47" s="228"/>
      <c r="C47" s="146">
        <f>SUM(C44:C46)</f>
        <v>2770000</v>
      </c>
      <c r="D47" s="360">
        <f>SUM(D44:D46)</f>
        <v>170300.97</v>
      </c>
      <c r="E47" s="360">
        <f>SUM(E44:E46)</f>
        <v>170300.97</v>
      </c>
      <c r="F47" s="2"/>
    </row>
    <row r="48" spans="1:6" ht="21.75">
      <c r="A48" s="103" t="s">
        <v>219</v>
      </c>
      <c r="B48" s="226" t="s">
        <v>207</v>
      </c>
      <c r="C48" s="107"/>
      <c r="D48" s="107"/>
      <c r="E48" s="96"/>
      <c r="F48" s="2"/>
    </row>
    <row r="49" spans="1:6" ht="21.75">
      <c r="A49" s="273" t="s">
        <v>220</v>
      </c>
      <c r="B49" s="72" t="s">
        <v>221</v>
      </c>
      <c r="C49" s="68">
        <v>20000</v>
      </c>
      <c r="D49" s="274">
        <v>0</v>
      </c>
      <c r="E49" s="109">
        <v>0</v>
      </c>
      <c r="F49" s="2"/>
    </row>
    <row r="50" spans="1:6" ht="21.75">
      <c r="A50" s="110"/>
      <c r="B50" s="104"/>
      <c r="C50" s="146">
        <f>SUM(C49)</f>
        <v>20000</v>
      </c>
      <c r="D50" s="227">
        <f>SUM(D49)</f>
        <v>0</v>
      </c>
      <c r="E50" s="463">
        <f>SUM(E49)</f>
        <v>0</v>
      </c>
      <c r="F50" s="2"/>
    </row>
    <row r="51" spans="1:6" ht="21.75">
      <c r="A51" s="268" t="s">
        <v>159</v>
      </c>
      <c r="B51" s="72" t="s">
        <v>208</v>
      </c>
      <c r="C51" s="96"/>
      <c r="D51" s="20"/>
      <c r="E51" s="20"/>
      <c r="F51" s="2"/>
    </row>
    <row r="52" spans="1:6" ht="21.75">
      <c r="A52" s="51" t="s">
        <v>160</v>
      </c>
      <c r="B52" s="72" t="s">
        <v>222</v>
      </c>
      <c r="C52" s="13">
        <v>5000</v>
      </c>
      <c r="D52" s="55"/>
      <c r="E52" s="55"/>
      <c r="F52" s="2"/>
    </row>
    <row r="53" spans="1:6" ht="21.75">
      <c r="A53" s="13" t="s">
        <v>161</v>
      </c>
      <c r="B53" s="111" t="s">
        <v>192</v>
      </c>
      <c r="C53" s="23">
        <v>50000</v>
      </c>
      <c r="D53" s="13">
        <v>33000</v>
      </c>
      <c r="E53" s="13">
        <v>33000</v>
      </c>
      <c r="F53" s="2"/>
    </row>
    <row r="54" spans="1:6" ht="21.75">
      <c r="A54" s="13" t="s">
        <v>163</v>
      </c>
      <c r="B54" s="72" t="s">
        <v>193</v>
      </c>
      <c r="C54" s="96">
        <v>5000</v>
      </c>
      <c r="D54" s="23">
        <v>418</v>
      </c>
      <c r="E54" s="23">
        <v>418</v>
      </c>
      <c r="F54" s="2"/>
    </row>
    <row r="55" spans="1:6" ht="21.75">
      <c r="A55" s="13" t="s">
        <v>164</v>
      </c>
      <c r="B55" s="72" t="s">
        <v>223</v>
      </c>
      <c r="C55" s="13">
        <v>400</v>
      </c>
      <c r="D55" s="55"/>
      <c r="E55" s="55"/>
      <c r="F55" s="2"/>
    </row>
    <row r="56" spans="1:7" ht="21.75">
      <c r="A56" s="13" t="s">
        <v>165</v>
      </c>
      <c r="B56" s="270" t="s">
        <v>194</v>
      </c>
      <c r="C56" s="13">
        <v>150000</v>
      </c>
      <c r="D56" s="13">
        <v>5673.5</v>
      </c>
      <c r="E56" s="13">
        <v>5673.5</v>
      </c>
      <c r="F56" s="2"/>
      <c r="G56" s="288"/>
    </row>
    <row r="57" spans="1:7" ht="21.75">
      <c r="A57" s="23" t="s">
        <v>168</v>
      </c>
      <c r="B57" s="111" t="s">
        <v>224</v>
      </c>
      <c r="C57" s="68">
        <v>5000</v>
      </c>
      <c r="D57" s="122"/>
      <c r="E57" s="122"/>
      <c r="F57" s="2"/>
      <c r="G57" s="388"/>
    </row>
    <row r="58" spans="1:6" ht="21.75">
      <c r="A58" s="225" t="s">
        <v>295</v>
      </c>
      <c r="B58" s="328"/>
      <c r="C58" s="146">
        <f>SUM(C52:C57)</f>
        <v>215400</v>
      </c>
      <c r="D58" s="360">
        <f>SUM(D52:D57)</f>
        <v>39091.5</v>
      </c>
      <c r="E58" s="360">
        <f>SUM(E52:E57)</f>
        <v>39091.5</v>
      </c>
      <c r="F58" s="2"/>
    </row>
    <row r="59" spans="1:6" ht="21.75">
      <c r="A59" s="268" t="s">
        <v>166</v>
      </c>
      <c r="B59" s="111" t="s">
        <v>209</v>
      </c>
      <c r="C59" s="20"/>
      <c r="D59" s="20"/>
      <c r="E59" s="20"/>
      <c r="F59" s="2"/>
    </row>
    <row r="60" spans="1:6" ht="21.75">
      <c r="A60" s="23" t="s">
        <v>525</v>
      </c>
      <c r="B60" s="72" t="s">
        <v>507</v>
      </c>
      <c r="C60" s="96">
        <v>800000</v>
      </c>
      <c r="D60" s="38"/>
      <c r="E60" s="38"/>
      <c r="F60" s="2"/>
    </row>
    <row r="61" spans="1:6" ht="21.75">
      <c r="A61" s="23" t="s">
        <v>526</v>
      </c>
      <c r="B61" s="226" t="s">
        <v>196</v>
      </c>
      <c r="C61" s="23">
        <v>25500000</v>
      </c>
      <c r="D61" s="23"/>
      <c r="E61" s="23"/>
      <c r="F61" s="2"/>
    </row>
    <row r="62" spans="1:6" ht="21.75">
      <c r="A62" s="96" t="s">
        <v>527</v>
      </c>
      <c r="B62" s="72" t="s">
        <v>228</v>
      </c>
      <c r="C62" s="67">
        <v>7000000</v>
      </c>
      <c r="D62" s="67">
        <v>524784.26</v>
      </c>
      <c r="E62" s="67">
        <v>524784.26</v>
      </c>
      <c r="F62" s="2"/>
    </row>
    <row r="63" spans="1:6" ht="21.75">
      <c r="A63" s="23" t="s">
        <v>528</v>
      </c>
      <c r="B63" s="270" t="s">
        <v>197</v>
      </c>
      <c r="C63" s="25">
        <v>400000</v>
      </c>
      <c r="D63" s="25"/>
      <c r="E63" s="25"/>
      <c r="F63" s="2"/>
    </row>
    <row r="64" spans="1:6" ht="21.75">
      <c r="A64" s="96" t="s">
        <v>529</v>
      </c>
      <c r="B64" s="111" t="s">
        <v>198</v>
      </c>
      <c r="C64" s="25">
        <v>3500000</v>
      </c>
      <c r="D64" s="25">
        <v>224294.23</v>
      </c>
      <c r="E64" s="25">
        <v>224294.23</v>
      </c>
      <c r="F64" s="2"/>
    </row>
    <row r="65" spans="1:6" ht="21.75">
      <c r="A65" s="13" t="s">
        <v>530</v>
      </c>
      <c r="B65" s="72" t="s">
        <v>199</v>
      </c>
      <c r="C65" s="25">
        <v>5000000</v>
      </c>
      <c r="D65" s="27">
        <v>484265.78</v>
      </c>
      <c r="E65" s="27">
        <v>484265.78</v>
      </c>
      <c r="F65" s="2"/>
    </row>
    <row r="66" spans="1:6" ht="21.75">
      <c r="A66" s="13" t="s">
        <v>531</v>
      </c>
      <c r="B66" s="72" t="s">
        <v>200</v>
      </c>
      <c r="C66" s="67">
        <v>200000</v>
      </c>
      <c r="D66" s="25"/>
      <c r="E66" s="25"/>
      <c r="F66" s="2"/>
    </row>
    <row r="67" spans="1:7" ht="21.75">
      <c r="A67" s="23" t="s">
        <v>532</v>
      </c>
      <c r="B67" s="270" t="s">
        <v>201</v>
      </c>
      <c r="C67" s="23">
        <v>170000</v>
      </c>
      <c r="D67" s="25"/>
      <c r="E67" s="25"/>
      <c r="F67" s="2"/>
      <c r="G67" s="381"/>
    </row>
    <row r="68" spans="1:6" ht="21.75">
      <c r="A68" s="23" t="s">
        <v>533</v>
      </c>
      <c r="B68" s="111" t="s">
        <v>229</v>
      </c>
      <c r="C68" s="23">
        <v>18000000</v>
      </c>
      <c r="D68" s="27">
        <v>912100</v>
      </c>
      <c r="E68" s="27">
        <v>912100</v>
      </c>
      <c r="F68" s="2"/>
    </row>
    <row r="69" spans="1:7" ht="21.75">
      <c r="A69" s="280" t="s">
        <v>295</v>
      </c>
      <c r="B69" s="328"/>
      <c r="C69" s="146">
        <f>SUM(C60:C68)</f>
        <v>60570000</v>
      </c>
      <c r="D69" s="360">
        <f>SUM(D60:D68)</f>
        <v>2145444.27</v>
      </c>
      <c r="E69" s="360">
        <f>SUM(E60:E68)</f>
        <v>2145444.27</v>
      </c>
      <c r="F69" s="2"/>
      <c r="G69" s="395">
        <f>E69+E58+E47+E40+E14</f>
        <v>2633603.77</v>
      </c>
    </row>
    <row r="70" spans="1:7" ht="21.75">
      <c r="A70" s="268" t="s">
        <v>167</v>
      </c>
      <c r="B70" s="111" t="s">
        <v>210</v>
      </c>
      <c r="C70" s="221"/>
      <c r="D70" s="18"/>
      <c r="E70" s="221"/>
      <c r="F70" s="2"/>
      <c r="G70" s="168"/>
    </row>
    <row r="71" spans="1:7" ht="21.75">
      <c r="A71" s="13" t="s">
        <v>545</v>
      </c>
      <c r="B71" s="72" t="s">
        <v>202</v>
      </c>
      <c r="C71" s="68">
        <v>19400000</v>
      </c>
      <c r="D71" s="122"/>
      <c r="E71" s="122"/>
      <c r="F71" s="2"/>
      <c r="G71" s="288"/>
    </row>
    <row r="72" spans="1:6" ht="21.75">
      <c r="A72" s="280" t="s">
        <v>295</v>
      </c>
      <c r="B72" s="275"/>
      <c r="C72" s="379">
        <f>SUM(C71)</f>
        <v>19400000</v>
      </c>
      <c r="D72" s="361"/>
      <c r="E72" s="361"/>
      <c r="F72" s="2"/>
    </row>
    <row r="73" spans="1:6" ht="21.75">
      <c r="A73" s="21" t="s">
        <v>10</v>
      </c>
      <c r="B73" s="279"/>
      <c r="C73" s="276"/>
      <c r="D73" s="29"/>
      <c r="E73" s="387"/>
      <c r="F73" s="2"/>
    </row>
    <row r="74" spans="1:7" ht="21.75">
      <c r="A74" s="344" t="s">
        <v>324</v>
      </c>
      <c r="B74" s="276"/>
      <c r="C74" s="223"/>
      <c r="D74" s="360"/>
      <c r="E74" s="361"/>
      <c r="F74" s="2"/>
      <c r="G74" s="157"/>
    </row>
    <row r="75" spans="1:7" ht="21.75">
      <c r="A75" s="333" t="s">
        <v>11</v>
      </c>
      <c r="B75" s="275"/>
      <c r="C75" s="322"/>
      <c r="D75" s="332"/>
      <c r="E75" s="99"/>
      <c r="F75" s="2"/>
      <c r="G75" s="390"/>
    </row>
    <row r="76" spans="1:7" ht="21.75">
      <c r="A76" s="333" t="s">
        <v>12</v>
      </c>
      <c r="B76" s="320"/>
      <c r="C76" s="321"/>
      <c r="D76" s="27"/>
      <c r="E76" s="55"/>
      <c r="F76" s="2"/>
      <c r="G76" s="380"/>
    </row>
    <row r="77" spans="1:6" ht="21.75">
      <c r="A77" s="333" t="s">
        <v>8</v>
      </c>
      <c r="B77" s="21"/>
      <c r="C77" s="21"/>
      <c r="D77" s="23"/>
      <c r="E77" s="27"/>
      <c r="F77" s="2"/>
    </row>
    <row r="78" spans="1:6" ht="21.75">
      <c r="A78" s="333" t="s">
        <v>13</v>
      </c>
      <c r="B78" s="26"/>
      <c r="C78" s="21"/>
      <c r="D78" s="15"/>
      <c r="E78" s="25"/>
      <c r="F78" s="2"/>
    </row>
    <row r="79" spans="1:6" ht="21.75">
      <c r="A79" s="359" t="s">
        <v>113</v>
      </c>
      <c r="B79" s="252"/>
      <c r="C79" s="252"/>
      <c r="D79" s="68"/>
      <c r="E79" s="67"/>
      <c r="F79" s="2"/>
    </row>
    <row r="80" spans="1:7" ht="21.75">
      <c r="A80" s="358" t="s">
        <v>324</v>
      </c>
      <c r="B80" s="329"/>
      <c r="C80" s="329"/>
      <c r="D80" s="330">
        <f>SUM(D75:D79)</f>
        <v>0</v>
      </c>
      <c r="E80" s="361"/>
      <c r="F80" s="2"/>
      <c r="G80" s="155"/>
    </row>
    <row r="81" spans="1:6" ht="21.75">
      <c r="A81" s="324"/>
      <c r="B81" s="325"/>
      <c r="C81" s="325"/>
      <c r="D81" s="323"/>
      <c r="E81" s="326"/>
      <c r="F81" s="2"/>
    </row>
    <row r="82" spans="1:6" ht="21.75">
      <c r="A82" s="324"/>
      <c r="B82" s="325"/>
      <c r="C82" s="325"/>
      <c r="D82" s="323"/>
      <c r="E82" s="326"/>
      <c r="F82" s="2"/>
    </row>
    <row r="83" spans="1:6" ht="21.75">
      <c r="A83" s="18"/>
      <c r="B83" s="106"/>
      <c r="C83" s="18" t="s">
        <v>9</v>
      </c>
      <c r="D83" s="18"/>
      <c r="E83" s="18"/>
      <c r="F83" s="2"/>
    </row>
    <row r="84" spans="1:7" ht="21.75">
      <c r="A84" s="94"/>
      <c r="B84" s="100" t="s">
        <v>253</v>
      </c>
      <c r="C84" s="94" t="s">
        <v>274</v>
      </c>
      <c r="D84" s="94" t="s">
        <v>429</v>
      </c>
      <c r="E84" s="94" t="s">
        <v>271</v>
      </c>
      <c r="F84" s="2"/>
      <c r="G84" s="288"/>
    </row>
    <row r="85" spans="1:6" ht="21.75">
      <c r="A85" s="44"/>
      <c r="B85" s="327"/>
      <c r="C85" s="331"/>
      <c r="D85" s="113"/>
      <c r="E85" s="108"/>
      <c r="F85" s="2"/>
    </row>
    <row r="86" spans="1:6" ht="21.75">
      <c r="A86" s="333" t="s">
        <v>114</v>
      </c>
      <c r="B86" s="279"/>
      <c r="C86" s="208"/>
      <c r="D86" s="23"/>
      <c r="E86" s="278"/>
      <c r="F86" s="2"/>
    </row>
    <row r="87" spans="1:6" ht="21.75">
      <c r="A87" s="333" t="s">
        <v>115</v>
      </c>
      <c r="B87" s="279"/>
      <c r="C87" s="276"/>
      <c r="D87" s="23"/>
      <c r="E87" s="278"/>
      <c r="F87" s="2"/>
    </row>
    <row r="88" spans="1:6" ht="21.75">
      <c r="A88" s="333" t="s">
        <v>534</v>
      </c>
      <c r="B88" s="279"/>
      <c r="C88" s="276"/>
      <c r="D88" s="23"/>
      <c r="E88" s="278"/>
      <c r="F88" s="2"/>
    </row>
    <row r="89" spans="1:6" ht="21.75">
      <c r="A89" s="333" t="s">
        <v>535</v>
      </c>
      <c r="B89" s="279"/>
      <c r="C89" s="276"/>
      <c r="D89" s="23"/>
      <c r="E89" s="278"/>
      <c r="F89" s="2"/>
    </row>
    <row r="90" spans="1:6" ht="21.75">
      <c r="A90" s="333" t="s">
        <v>536</v>
      </c>
      <c r="B90" s="21"/>
      <c r="C90" s="21"/>
      <c r="D90" s="23"/>
      <c r="E90" s="278"/>
      <c r="F90" s="2"/>
    </row>
    <row r="91" spans="1:6" ht="21.75">
      <c r="A91" s="334" t="s">
        <v>537</v>
      </c>
      <c r="B91" s="21"/>
      <c r="C91" s="21"/>
      <c r="D91" s="23"/>
      <c r="E91" s="278"/>
      <c r="F91" s="2"/>
    </row>
    <row r="92" spans="1:6" ht="21.75">
      <c r="A92" s="359" t="s">
        <v>538</v>
      </c>
      <c r="B92" s="252"/>
      <c r="C92" s="21"/>
      <c r="D92" s="96"/>
      <c r="E92" s="277"/>
      <c r="F92" s="2"/>
    </row>
    <row r="93" spans="1:7" ht="21.75">
      <c r="A93" s="358" t="s">
        <v>324</v>
      </c>
      <c r="B93" s="208"/>
      <c r="C93" s="223"/>
      <c r="D93" s="281"/>
      <c r="E93" s="224"/>
      <c r="F93" s="2"/>
      <c r="G93" s="153"/>
    </row>
    <row r="94" spans="1:7" ht="22.5" thickBot="1">
      <c r="A94" s="491" t="s">
        <v>427</v>
      </c>
      <c r="B94" s="492"/>
      <c r="C94" s="220">
        <f>C14+C40+C47+C50+C58+C69+C72</f>
        <v>92450000</v>
      </c>
      <c r="D94" s="220">
        <f>D14+D40+D47+D50+D58+D69+D72+D74+D80+D93</f>
        <v>2633603.77</v>
      </c>
      <c r="E94" s="249">
        <f>E14+E40+E47+E50+E58+E69+E72</f>
        <v>2633603.77</v>
      </c>
      <c r="F94" s="2"/>
      <c r="G94" s="144"/>
    </row>
    <row r="95" spans="1:7" ht="22.5" thickTop="1">
      <c r="A95" s="113"/>
      <c r="B95" s="113"/>
      <c r="C95" s="97"/>
      <c r="D95" s="357"/>
      <c r="E95" s="357"/>
      <c r="F95" s="2"/>
      <c r="G95" s="404"/>
    </row>
    <row r="96" spans="1:7" ht="33.75" customHeight="1">
      <c r="A96" s="493" t="s">
        <v>451</v>
      </c>
      <c r="B96" s="493"/>
      <c r="C96" s="493"/>
      <c r="D96" s="493"/>
      <c r="E96" s="493"/>
      <c r="F96" s="1"/>
      <c r="G96" s="404"/>
    </row>
    <row r="97" spans="1:6" ht="30" customHeight="1">
      <c r="A97" s="493" t="s">
        <v>575</v>
      </c>
      <c r="B97" s="493"/>
      <c r="C97" s="493"/>
      <c r="D97" s="493"/>
      <c r="E97" s="493"/>
      <c r="F97" s="1"/>
    </row>
    <row r="98" spans="1:6" ht="30" customHeight="1">
      <c r="A98" s="494" t="s">
        <v>452</v>
      </c>
      <c r="B98" s="494"/>
      <c r="C98" s="494"/>
      <c r="D98" s="494"/>
      <c r="E98" s="494"/>
      <c r="F98" s="1"/>
    </row>
  </sheetData>
  <sheetProtection/>
  <mergeCells count="8">
    <mergeCell ref="A2:E2"/>
    <mergeCell ref="A3:E3"/>
    <mergeCell ref="A4:E4"/>
    <mergeCell ref="A5:E5"/>
    <mergeCell ref="A94:B94"/>
    <mergeCell ref="A96:E96"/>
    <mergeCell ref="A97:E97"/>
    <mergeCell ref="A98:E98"/>
  </mergeCells>
  <printOptions/>
  <pageMargins left="0.15748031496062992" right="0.15748031496062992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2:G102"/>
  <sheetViews>
    <sheetView view="pageBreakPreview" zoomScaleSheetLayoutView="100" zoomScalePageLayoutView="0" workbookViewId="0" topLeftCell="A100">
      <selection activeCell="C14" sqref="C14"/>
    </sheetView>
  </sheetViews>
  <sheetFormatPr defaultColWidth="9.140625" defaultRowHeight="21.75"/>
  <cols>
    <col min="1" max="1" width="15.7109375" style="0" customWidth="1"/>
    <col min="2" max="2" width="15.421875" style="0" customWidth="1"/>
    <col min="3" max="3" width="39.421875" style="0" customWidth="1"/>
    <col min="4" max="4" width="11.8515625" style="0" customWidth="1"/>
    <col min="5" max="5" width="14.8515625" style="0" customWidth="1"/>
    <col min="6" max="6" width="15.421875" style="0" customWidth="1"/>
    <col min="7" max="7" width="17.421875" style="0" customWidth="1"/>
  </cols>
  <sheetData>
    <row r="2" spans="1:5" ht="21.75">
      <c r="A2" s="42" t="s">
        <v>245</v>
      </c>
      <c r="B2" s="15"/>
      <c r="C2" s="15"/>
      <c r="D2" s="42" t="s">
        <v>548</v>
      </c>
      <c r="E2" s="10"/>
    </row>
    <row r="3" spans="1:5" ht="21.75">
      <c r="A3" s="490" t="s">
        <v>292</v>
      </c>
      <c r="B3" s="490"/>
      <c r="C3" s="490"/>
      <c r="D3" s="490"/>
      <c r="E3" s="490"/>
    </row>
    <row r="4" spans="1:5" ht="21.75">
      <c r="A4" s="42"/>
      <c r="B4" s="15"/>
      <c r="C4" s="15"/>
      <c r="D4" s="266"/>
      <c r="E4" s="41" t="s">
        <v>448</v>
      </c>
    </row>
    <row r="5" spans="1:5" ht="21.75">
      <c r="A5" s="491" t="s">
        <v>273</v>
      </c>
      <c r="B5" s="492"/>
      <c r="C5" s="495" t="s">
        <v>247</v>
      </c>
      <c r="D5" s="44" t="s">
        <v>287</v>
      </c>
      <c r="E5" s="94" t="s">
        <v>270</v>
      </c>
    </row>
    <row r="6" spans="1:5" ht="21.75">
      <c r="A6" s="44" t="s">
        <v>274</v>
      </c>
      <c r="B6" s="44" t="s">
        <v>276</v>
      </c>
      <c r="C6" s="496"/>
      <c r="D6" s="108" t="s">
        <v>288</v>
      </c>
      <c r="E6" s="44" t="s">
        <v>277</v>
      </c>
    </row>
    <row r="7" spans="1:5" ht="21.75">
      <c r="A7" s="114" t="s">
        <v>275</v>
      </c>
      <c r="B7" s="114" t="s">
        <v>275</v>
      </c>
      <c r="C7" s="497"/>
      <c r="D7" s="114"/>
      <c r="E7" s="114" t="s">
        <v>275</v>
      </c>
    </row>
    <row r="8" spans="1:5" ht="21.75">
      <c r="A8" s="20"/>
      <c r="B8" s="230">
        <v>132630172.77</v>
      </c>
      <c r="C8" s="231" t="s">
        <v>278</v>
      </c>
      <c r="D8" s="116"/>
      <c r="E8" s="146">
        <f>B8</f>
        <v>132630172.77</v>
      </c>
    </row>
    <row r="9" spans="1:5" ht="21.75">
      <c r="A9" s="23"/>
      <c r="B9" s="117"/>
      <c r="C9" s="118" t="s">
        <v>279</v>
      </c>
      <c r="D9" s="119"/>
      <c r="E9" s="38"/>
    </row>
    <row r="10" spans="1:5" ht="21.75">
      <c r="A10" s="23">
        <v>7160000</v>
      </c>
      <c r="B10" s="117">
        <f>E10</f>
        <v>22989.38</v>
      </c>
      <c r="C10" s="23" t="s">
        <v>280</v>
      </c>
      <c r="D10" s="120">
        <v>411000</v>
      </c>
      <c r="E10" s="23">
        <v>22989.38</v>
      </c>
    </row>
    <row r="11" spans="1:5" ht="21.75">
      <c r="A11" s="23">
        <v>2314600</v>
      </c>
      <c r="B11" s="117">
        <f aca="true" t="shared" si="0" ref="B11:B16">E11</f>
        <v>255777.65</v>
      </c>
      <c r="C11" s="23" t="s">
        <v>281</v>
      </c>
      <c r="D11" s="120">
        <v>412000</v>
      </c>
      <c r="E11" s="23">
        <v>255777.65</v>
      </c>
    </row>
    <row r="12" spans="1:5" ht="21.75">
      <c r="A12" s="23">
        <v>2770000</v>
      </c>
      <c r="B12" s="117">
        <f t="shared" si="0"/>
        <v>170300.97</v>
      </c>
      <c r="C12" s="23" t="s">
        <v>282</v>
      </c>
      <c r="D12" s="121" t="s">
        <v>206</v>
      </c>
      <c r="E12" s="23">
        <v>170300.97</v>
      </c>
    </row>
    <row r="13" spans="1:5" ht="21.75">
      <c r="A13" s="25">
        <v>20000</v>
      </c>
      <c r="B13" s="117">
        <f t="shared" si="0"/>
        <v>0</v>
      </c>
      <c r="C13" s="23" t="s">
        <v>205</v>
      </c>
      <c r="D13" s="121" t="s">
        <v>207</v>
      </c>
      <c r="E13" s="25">
        <v>0</v>
      </c>
    </row>
    <row r="14" spans="1:5" ht="21.75">
      <c r="A14" s="23">
        <v>215400</v>
      </c>
      <c r="B14" s="117">
        <f t="shared" si="0"/>
        <v>39091.5</v>
      </c>
      <c r="C14" s="23" t="s">
        <v>283</v>
      </c>
      <c r="D14" s="121" t="s">
        <v>208</v>
      </c>
      <c r="E14" s="23">
        <v>39091.5</v>
      </c>
    </row>
    <row r="15" spans="1:5" ht="21.75">
      <c r="A15" s="23">
        <v>60570000</v>
      </c>
      <c r="B15" s="117">
        <f t="shared" si="0"/>
        <v>2145444.27</v>
      </c>
      <c r="C15" s="23" t="s">
        <v>284</v>
      </c>
      <c r="D15" s="121" t="s">
        <v>209</v>
      </c>
      <c r="E15" s="23">
        <v>2145444.27</v>
      </c>
    </row>
    <row r="16" spans="1:5" ht="21.75">
      <c r="A16" s="13">
        <v>19400000</v>
      </c>
      <c r="B16" s="117">
        <f t="shared" si="0"/>
        <v>0</v>
      </c>
      <c r="C16" s="23" t="s">
        <v>285</v>
      </c>
      <c r="D16" s="121" t="s">
        <v>210</v>
      </c>
      <c r="E16" s="27">
        <v>0</v>
      </c>
    </row>
    <row r="17" spans="1:5" ht="21.75">
      <c r="A17" s="59">
        <f>SUM(A10:A16)</f>
        <v>92450000</v>
      </c>
      <c r="B17" s="146">
        <f>SUM(B10:B16)</f>
        <v>2633603.77</v>
      </c>
      <c r="C17" s="23"/>
      <c r="D17" s="119"/>
      <c r="E17" s="146">
        <f>SUM(E10:E16)</f>
        <v>2633603.77</v>
      </c>
    </row>
    <row r="18" spans="1:5" ht="21.75">
      <c r="A18" s="115"/>
      <c r="B18" s="362">
        <v>0</v>
      </c>
      <c r="C18" s="336" t="s">
        <v>14</v>
      </c>
      <c r="D18" s="389"/>
      <c r="E18" s="386">
        <v>0</v>
      </c>
    </row>
    <row r="19" spans="1:5" ht="21.75">
      <c r="A19" s="118"/>
      <c r="B19" s="362">
        <v>0</v>
      </c>
      <c r="C19" s="336" t="s">
        <v>15</v>
      </c>
      <c r="D19" s="389"/>
      <c r="E19" s="337">
        <v>0</v>
      </c>
    </row>
    <row r="20" spans="1:5" ht="21.75">
      <c r="A20" s="101"/>
      <c r="B20" s="362">
        <v>0</v>
      </c>
      <c r="C20" s="336" t="s">
        <v>72</v>
      </c>
      <c r="D20" s="389"/>
      <c r="E20" s="386">
        <v>0</v>
      </c>
    </row>
    <row r="21" spans="1:5" ht="21.75">
      <c r="A21" s="23"/>
      <c r="B21" s="362">
        <f>E21</f>
        <v>336733.74</v>
      </c>
      <c r="C21" s="23" t="s">
        <v>424</v>
      </c>
      <c r="D21" s="121" t="s">
        <v>374</v>
      </c>
      <c r="E21" s="23">
        <v>336733.74</v>
      </c>
    </row>
    <row r="22" spans="1:5" ht="21.75">
      <c r="A22" s="23"/>
      <c r="B22" s="362">
        <f aca="true" t="shared" si="1" ref="B22:B27">E22</f>
        <v>4153.66</v>
      </c>
      <c r="C22" s="23" t="s">
        <v>425</v>
      </c>
      <c r="D22" s="121" t="s">
        <v>375</v>
      </c>
      <c r="E22" s="23">
        <v>4153.66</v>
      </c>
    </row>
    <row r="23" spans="1:5" ht="21.75">
      <c r="A23" s="23"/>
      <c r="B23" s="362">
        <f t="shared" si="1"/>
        <v>217694</v>
      </c>
      <c r="C23" s="23" t="s">
        <v>426</v>
      </c>
      <c r="D23" s="121" t="s">
        <v>328</v>
      </c>
      <c r="E23" s="27">
        <v>217694</v>
      </c>
    </row>
    <row r="24" spans="1:5" ht="21.75">
      <c r="A24" s="23"/>
      <c r="B24" s="362">
        <f t="shared" si="1"/>
        <v>240</v>
      </c>
      <c r="C24" s="23" t="s">
        <v>551</v>
      </c>
      <c r="D24" s="121" t="s">
        <v>373</v>
      </c>
      <c r="E24" s="27">
        <v>240</v>
      </c>
    </row>
    <row r="25" spans="1:5" ht="21.75">
      <c r="A25" s="23"/>
      <c r="B25" s="362">
        <f t="shared" si="1"/>
        <v>117100</v>
      </c>
      <c r="C25" s="23" t="s">
        <v>552</v>
      </c>
      <c r="D25" s="121" t="s">
        <v>327</v>
      </c>
      <c r="E25" s="27">
        <v>117100</v>
      </c>
    </row>
    <row r="26" spans="1:5" ht="21.75">
      <c r="A26" s="23"/>
      <c r="B26" s="362">
        <f t="shared" si="1"/>
        <v>91872.23</v>
      </c>
      <c r="C26" s="23" t="s">
        <v>264</v>
      </c>
      <c r="D26" s="121" t="s">
        <v>326</v>
      </c>
      <c r="E26" s="25">
        <v>91872.23</v>
      </c>
    </row>
    <row r="27" spans="1:5" ht="21.75">
      <c r="A27" s="23"/>
      <c r="B27" s="362">
        <f t="shared" si="1"/>
        <v>0</v>
      </c>
      <c r="C27" s="23" t="s">
        <v>250</v>
      </c>
      <c r="D27" s="121" t="s">
        <v>329</v>
      </c>
      <c r="E27" s="25">
        <v>0</v>
      </c>
    </row>
    <row r="28" spans="1:5" ht="21.75">
      <c r="A28" s="23"/>
      <c r="B28" s="362"/>
      <c r="C28" s="23"/>
      <c r="D28" s="120"/>
      <c r="E28" s="25"/>
    </row>
    <row r="29" spans="1:5" ht="21.75">
      <c r="A29" s="23"/>
      <c r="B29" s="362"/>
      <c r="C29" s="23"/>
      <c r="D29" s="120"/>
      <c r="E29" s="25"/>
    </row>
    <row r="30" spans="1:5" ht="21.75">
      <c r="A30" s="23"/>
      <c r="B30" s="362"/>
      <c r="C30" s="23"/>
      <c r="D30" s="120"/>
      <c r="E30" s="25"/>
    </row>
    <row r="31" spans="1:5" ht="21.75">
      <c r="A31" s="23"/>
      <c r="B31" s="362"/>
      <c r="C31" s="336"/>
      <c r="D31" s="119"/>
      <c r="E31" s="23"/>
    </row>
    <row r="32" spans="1:5" ht="21.75">
      <c r="A32" s="23"/>
      <c r="B32" s="362"/>
      <c r="C32" s="23"/>
      <c r="D32" s="119"/>
      <c r="E32" s="23"/>
    </row>
    <row r="33" spans="1:5" ht="21.75">
      <c r="A33" s="23"/>
      <c r="B33" s="362"/>
      <c r="C33" s="23"/>
      <c r="D33" s="119"/>
      <c r="E33" s="23"/>
    </row>
    <row r="34" spans="1:5" ht="21.75">
      <c r="A34" s="23"/>
      <c r="B34" s="95"/>
      <c r="C34" s="23"/>
      <c r="D34" s="119"/>
      <c r="E34" s="23"/>
    </row>
    <row r="35" spans="1:5" ht="21.75">
      <c r="A35" s="23"/>
      <c r="B35" s="95"/>
      <c r="C35" s="23"/>
      <c r="D35" s="119"/>
      <c r="E35" s="25"/>
    </row>
    <row r="36" spans="1:5" ht="21.75">
      <c r="A36" s="23"/>
      <c r="B36" s="123"/>
      <c r="C36" s="23"/>
      <c r="D36" s="119"/>
      <c r="E36" s="68"/>
    </row>
    <row r="37" spans="1:5" ht="21.75">
      <c r="A37" s="68"/>
      <c r="B37" s="124">
        <f>SUM(B18:B36)</f>
        <v>767793.6299999999</v>
      </c>
      <c r="C37" s="68"/>
      <c r="D37" s="125"/>
      <c r="E37" s="59">
        <f>SUM(E18:E36)</f>
        <v>767793.6299999999</v>
      </c>
    </row>
    <row r="38" spans="1:6" ht="22.5" thickBot="1">
      <c r="A38" s="31">
        <f>A17</f>
        <v>92450000</v>
      </c>
      <c r="B38" s="126">
        <f>B17+B37</f>
        <v>3401397.4</v>
      </c>
      <c r="C38" s="94" t="s">
        <v>286</v>
      </c>
      <c r="D38" s="94"/>
      <c r="E38" s="287">
        <f>E17+E37</f>
        <v>3401397.4</v>
      </c>
      <c r="F38" s="144"/>
    </row>
    <row r="39" spans="1:5" ht="22.5" thickTop="1">
      <c r="A39" s="97"/>
      <c r="B39" s="97"/>
      <c r="C39" s="113"/>
      <c r="D39" s="113"/>
      <c r="E39" s="97"/>
    </row>
    <row r="40" spans="1:5" ht="19.5" customHeight="1">
      <c r="A40" s="97"/>
      <c r="B40" s="97"/>
      <c r="C40" s="113" t="s">
        <v>393</v>
      </c>
      <c r="D40" s="113"/>
      <c r="E40" s="97"/>
    </row>
    <row r="41" spans="1:5" ht="18.75" customHeight="1">
      <c r="A41" s="491" t="s">
        <v>273</v>
      </c>
      <c r="B41" s="492"/>
      <c r="C41" s="495" t="s">
        <v>247</v>
      </c>
      <c r="D41" s="44" t="s">
        <v>287</v>
      </c>
      <c r="E41" s="94" t="s">
        <v>270</v>
      </c>
    </row>
    <row r="42" spans="1:5" ht="17.25" customHeight="1">
      <c r="A42" s="44" t="s">
        <v>274</v>
      </c>
      <c r="B42" s="44" t="s">
        <v>276</v>
      </c>
      <c r="C42" s="496"/>
      <c r="D42" s="108" t="s">
        <v>288</v>
      </c>
      <c r="E42" s="44" t="s">
        <v>276</v>
      </c>
    </row>
    <row r="43" spans="1:5" ht="17.25" customHeight="1">
      <c r="A43" s="114" t="s">
        <v>275</v>
      </c>
      <c r="B43" s="114" t="s">
        <v>275</v>
      </c>
      <c r="C43" s="497"/>
      <c r="D43" s="114"/>
      <c r="E43" s="114" t="s">
        <v>275</v>
      </c>
    </row>
    <row r="44" spans="1:5" ht="17.25" customHeight="1">
      <c r="A44" s="20"/>
      <c r="B44" s="20"/>
      <c r="C44" s="115" t="s">
        <v>272</v>
      </c>
      <c r="D44" s="99"/>
      <c r="E44" s="20"/>
    </row>
    <row r="45" spans="1:5" ht="18" customHeight="1">
      <c r="A45" s="23">
        <v>8853530</v>
      </c>
      <c r="B45" s="23">
        <f>E45</f>
        <v>584683.15</v>
      </c>
      <c r="C45" s="23" t="s">
        <v>259</v>
      </c>
      <c r="D45" s="72" t="s">
        <v>377</v>
      </c>
      <c r="E45" s="23">
        <f>'ม.2 เงินรายจ่าย  2'!C7</f>
        <v>584683.15</v>
      </c>
    </row>
    <row r="46" spans="1:5" ht="18" customHeight="1">
      <c r="A46" s="23">
        <v>2694000</v>
      </c>
      <c r="B46" s="23">
        <f aca="true" t="shared" si="2" ref="B46:B55">E46</f>
        <v>224500</v>
      </c>
      <c r="C46" s="23" t="s">
        <v>549</v>
      </c>
      <c r="D46" s="72" t="s">
        <v>453</v>
      </c>
      <c r="E46" s="23">
        <f>'ม.2 เงินรายจ่าย  2'!C8</f>
        <v>224500</v>
      </c>
    </row>
    <row r="47" spans="1:5" ht="18.75" customHeight="1">
      <c r="A47" s="23">
        <f>13022200+2596740+2409720+1683320+1389720+11372900</f>
        <v>32474600</v>
      </c>
      <c r="B47" s="23">
        <f t="shared" si="2"/>
        <v>2466194</v>
      </c>
      <c r="C47" s="23" t="s">
        <v>550</v>
      </c>
      <c r="D47" s="72" t="s">
        <v>321</v>
      </c>
      <c r="E47" s="23">
        <f>'ม.2 เงินรายจ่าย  2'!C9</f>
        <v>2466194</v>
      </c>
    </row>
    <row r="48" spans="1:5" ht="19.5" customHeight="1">
      <c r="A48" s="23">
        <f>1716800+278000+168000+409000+87000+711000</f>
        <v>3369800</v>
      </c>
      <c r="B48" s="23">
        <f t="shared" si="2"/>
        <v>78866.67</v>
      </c>
      <c r="C48" s="23" t="s">
        <v>256</v>
      </c>
      <c r="D48" s="72" t="s">
        <v>378</v>
      </c>
      <c r="E48" s="23">
        <f>'ม.2 เงินรายจ่าย  2'!C10</f>
        <v>78866.67</v>
      </c>
    </row>
    <row r="49" spans="1:6" ht="17.25" customHeight="1">
      <c r="A49" s="23">
        <f>5183000+900500+1160000+590000+150000+3258000+270000+200000</f>
        <v>11711500</v>
      </c>
      <c r="B49" s="23">
        <f>E49+2160+9294</f>
        <v>98454</v>
      </c>
      <c r="C49" s="23" t="s">
        <v>257</v>
      </c>
      <c r="D49" s="72" t="s">
        <v>379</v>
      </c>
      <c r="E49" s="23">
        <f>'ม.2 เงินรายจ่าย  2'!C11</f>
        <v>87000</v>
      </c>
      <c r="F49" s="147"/>
    </row>
    <row r="50" spans="1:5" ht="17.25" customHeight="1">
      <c r="A50" s="23">
        <f>1340000+270000+1507870+195000+172000+4020000</f>
        <v>7504870</v>
      </c>
      <c r="B50" s="23">
        <f t="shared" si="2"/>
        <v>105915</v>
      </c>
      <c r="C50" s="23" t="s">
        <v>258</v>
      </c>
      <c r="D50" s="72" t="s">
        <v>380</v>
      </c>
      <c r="E50" s="23">
        <f>'ม.2 เงินรายจ่าย  2'!C12</f>
        <v>105915</v>
      </c>
    </row>
    <row r="51" spans="1:5" ht="18.75" customHeight="1">
      <c r="A51" s="23">
        <f>1885000+100000+97000+28000+1000+103000</f>
        <v>2214000</v>
      </c>
      <c r="B51" s="23">
        <f t="shared" si="2"/>
        <v>48808.46</v>
      </c>
      <c r="C51" s="23" t="s">
        <v>260</v>
      </c>
      <c r="D51" s="72" t="s">
        <v>381</v>
      </c>
      <c r="E51" s="23">
        <f>'ม.2 เงินรายจ่าย  2'!C13</f>
        <v>48808.46</v>
      </c>
    </row>
    <row r="52" spans="1:5" ht="19.5" customHeight="1">
      <c r="A52" s="23">
        <v>4680000</v>
      </c>
      <c r="B52" s="23">
        <f t="shared" si="2"/>
        <v>0</v>
      </c>
      <c r="C52" s="23" t="s">
        <v>261</v>
      </c>
      <c r="D52" s="72" t="s">
        <v>382</v>
      </c>
      <c r="E52" s="23">
        <v>0</v>
      </c>
    </row>
    <row r="53" spans="1:5" ht="18.75" customHeight="1">
      <c r="A53" s="23">
        <f>516900+40000+20000+2731800</f>
        <v>3308700</v>
      </c>
      <c r="B53" s="23">
        <f t="shared" si="2"/>
        <v>0</v>
      </c>
      <c r="C53" s="23" t="s">
        <v>262</v>
      </c>
      <c r="D53" s="72" t="s">
        <v>383</v>
      </c>
      <c r="E53" s="23">
        <v>0</v>
      </c>
    </row>
    <row r="54" spans="1:5" ht="19.5" customHeight="1">
      <c r="A54" s="23">
        <f>139000+900000+14600000</f>
        <v>15639000</v>
      </c>
      <c r="B54" s="23">
        <f t="shared" si="2"/>
        <v>0</v>
      </c>
      <c r="C54" s="23" t="s">
        <v>263</v>
      </c>
      <c r="D54" s="72" t="s">
        <v>454</v>
      </c>
      <c r="E54" s="23">
        <v>0</v>
      </c>
    </row>
    <row r="55" spans="1:5" ht="18.75" customHeight="1">
      <c r="A55" s="96"/>
      <c r="B55" s="23">
        <f t="shared" si="2"/>
        <v>0</v>
      </c>
      <c r="C55" s="23" t="s">
        <v>203</v>
      </c>
      <c r="D55" s="226" t="s">
        <v>455</v>
      </c>
      <c r="E55" s="23">
        <f>'ม.2 เงินรายจ่าย  2'!C436</f>
        <v>0</v>
      </c>
    </row>
    <row r="56" spans="1:6" ht="19.5" customHeight="1">
      <c r="A56" s="59">
        <f>SUM(A45:A55)</f>
        <v>92450000</v>
      </c>
      <c r="B56" s="146">
        <f>SUM(B45:B55)</f>
        <v>3607421.28</v>
      </c>
      <c r="C56" s="289"/>
      <c r="D56" s="232"/>
      <c r="E56" s="146">
        <f>SUM(E45:E55)</f>
        <v>3595967.28</v>
      </c>
      <c r="F56" s="147"/>
    </row>
    <row r="57" spans="1:5" ht="18.75" customHeight="1">
      <c r="A57" s="101"/>
      <c r="B57" s="23">
        <v>0</v>
      </c>
      <c r="C57" s="333" t="s">
        <v>76</v>
      </c>
      <c r="D57" s="282"/>
      <c r="E57" s="23">
        <v>0</v>
      </c>
    </row>
    <row r="58" spans="1:5" ht="18.75" customHeight="1">
      <c r="A58" s="118"/>
      <c r="B58" s="23">
        <v>0</v>
      </c>
      <c r="C58" s="333" t="s">
        <v>75</v>
      </c>
      <c r="D58" s="282"/>
      <c r="E58" s="23">
        <v>0</v>
      </c>
    </row>
    <row r="59" spans="1:5" ht="18.75" customHeight="1">
      <c r="A59" s="118"/>
      <c r="B59" s="23">
        <v>0</v>
      </c>
      <c r="C59" s="333" t="s">
        <v>77</v>
      </c>
      <c r="D59" s="283"/>
      <c r="E59" s="23">
        <v>0</v>
      </c>
    </row>
    <row r="60" spans="1:5" ht="20.25" customHeight="1">
      <c r="A60" s="118"/>
      <c r="B60" s="23">
        <v>0</v>
      </c>
      <c r="C60" s="346" t="s">
        <v>85</v>
      </c>
      <c r="D60" s="283"/>
      <c r="E60" s="23">
        <f>'ม.2 เงินรายจ่าย  2'!C441</f>
        <v>0</v>
      </c>
    </row>
    <row r="61" spans="1:5" ht="16.5" customHeight="1">
      <c r="A61" s="118"/>
      <c r="B61" s="23">
        <v>0</v>
      </c>
      <c r="C61" s="334" t="s">
        <v>74</v>
      </c>
      <c r="D61" s="283"/>
      <c r="E61" s="23">
        <v>0</v>
      </c>
    </row>
    <row r="62" spans="1:5" ht="21.75">
      <c r="A62" s="118"/>
      <c r="B62" s="23">
        <v>0</v>
      </c>
      <c r="C62" s="346" t="s">
        <v>82</v>
      </c>
      <c r="D62" s="283"/>
      <c r="E62" s="23">
        <v>0</v>
      </c>
    </row>
    <row r="63" spans="1:5" ht="20.25" customHeight="1">
      <c r="A63" s="118"/>
      <c r="B63" s="23">
        <v>0</v>
      </c>
      <c r="C63" s="346" t="s">
        <v>83</v>
      </c>
      <c r="D63" s="283"/>
      <c r="E63" s="23">
        <v>0</v>
      </c>
    </row>
    <row r="64" spans="1:5" ht="19.5" customHeight="1">
      <c r="A64" s="118"/>
      <c r="B64" s="23">
        <v>0</v>
      </c>
      <c r="C64" s="334" t="s">
        <v>78</v>
      </c>
      <c r="D64" s="283"/>
      <c r="E64" s="23">
        <f>'ม.2 เงินรายจ่าย  2'!C445</f>
        <v>0</v>
      </c>
    </row>
    <row r="65" spans="1:7" ht="16.5" customHeight="1">
      <c r="A65" s="118"/>
      <c r="B65" s="23">
        <v>0</v>
      </c>
      <c r="C65" s="346" t="s">
        <v>84</v>
      </c>
      <c r="D65" s="347"/>
      <c r="E65" s="23">
        <v>0</v>
      </c>
      <c r="G65" s="144"/>
    </row>
    <row r="66" spans="1:7" ht="18" customHeight="1">
      <c r="A66" s="118"/>
      <c r="B66" s="23">
        <v>0</v>
      </c>
      <c r="C66" s="363" t="s">
        <v>117</v>
      </c>
      <c r="D66" s="347"/>
      <c r="E66" s="23">
        <v>0</v>
      </c>
      <c r="G66" s="144"/>
    </row>
    <row r="67" spans="1:5" ht="19.5" customHeight="1">
      <c r="A67" s="118"/>
      <c r="B67" s="23">
        <v>0</v>
      </c>
      <c r="C67" s="334" t="s">
        <v>353</v>
      </c>
      <c r="D67" s="347"/>
      <c r="E67" s="23">
        <f>'ม.2 เงินรายจ่าย  2'!C448</f>
        <v>0</v>
      </c>
    </row>
    <row r="68" spans="1:5" ht="19.5" customHeight="1">
      <c r="A68" s="118"/>
      <c r="B68" s="38">
        <f aca="true" t="shared" si="3" ref="B68:B73">E68</f>
        <v>389786</v>
      </c>
      <c r="C68" s="23" t="s">
        <v>251</v>
      </c>
      <c r="D68" s="72" t="s">
        <v>331</v>
      </c>
      <c r="E68" s="23">
        <v>389786</v>
      </c>
    </row>
    <row r="69" spans="1:5" ht="21.75">
      <c r="A69" s="118"/>
      <c r="B69" s="38">
        <f>E69-913100-144000-117100</f>
        <v>1289200</v>
      </c>
      <c r="C69" s="23" t="s">
        <v>572</v>
      </c>
      <c r="D69" s="121" t="s">
        <v>327</v>
      </c>
      <c r="E69" s="23">
        <v>2463400</v>
      </c>
    </row>
    <row r="70" spans="1:5" ht="20.25" customHeight="1">
      <c r="A70" s="118"/>
      <c r="B70" s="38">
        <f>E70-2160-9294-240</f>
        <v>19678</v>
      </c>
      <c r="C70" s="23" t="s">
        <v>551</v>
      </c>
      <c r="D70" s="121" t="s">
        <v>373</v>
      </c>
      <c r="E70" s="23">
        <v>31372</v>
      </c>
    </row>
    <row r="71" spans="1:5" ht="19.5" customHeight="1">
      <c r="A71" s="118"/>
      <c r="B71" s="38">
        <f t="shared" si="3"/>
        <v>76876.48</v>
      </c>
      <c r="C71" s="23" t="s">
        <v>264</v>
      </c>
      <c r="D71" s="72" t="s">
        <v>326</v>
      </c>
      <c r="E71" s="23">
        <v>76876.48</v>
      </c>
    </row>
    <row r="72" spans="1:5" ht="18" customHeight="1">
      <c r="A72" s="118"/>
      <c r="B72" s="38">
        <f>913100+144000</f>
        <v>1057100</v>
      </c>
      <c r="C72" s="23" t="s">
        <v>250</v>
      </c>
      <c r="D72" s="72" t="s">
        <v>329</v>
      </c>
      <c r="E72" s="25">
        <v>0</v>
      </c>
    </row>
    <row r="73" spans="1:5" ht="18.75" customHeight="1">
      <c r="A73" s="118"/>
      <c r="B73" s="38">
        <f t="shared" si="3"/>
        <v>0</v>
      </c>
      <c r="C73" s="95" t="s">
        <v>456</v>
      </c>
      <c r="D73" s="72" t="s">
        <v>348</v>
      </c>
      <c r="E73" s="23">
        <v>0</v>
      </c>
    </row>
    <row r="74" spans="1:5" ht="21.75">
      <c r="A74" s="118"/>
      <c r="B74" s="59">
        <f>SUM(B57:B73)</f>
        <v>2832640.48</v>
      </c>
      <c r="C74" s="23"/>
      <c r="D74" s="72"/>
      <c r="E74" s="59">
        <f>SUM(E57:E73)</f>
        <v>2961434.48</v>
      </c>
    </row>
    <row r="75" spans="1:7" ht="21.75">
      <c r="A75" s="118"/>
      <c r="B75" s="146">
        <f>B56+B74</f>
        <v>6440061.76</v>
      </c>
      <c r="C75" s="127" t="s">
        <v>289</v>
      </c>
      <c r="D75" s="128"/>
      <c r="E75" s="146">
        <f>E56+E74</f>
        <v>6557401.76</v>
      </c>
      <c r="F75" s="144"/>
      <c r="G75" s="147" t="s">
        <v>390</v>
      </c>
    </row>
    <row r="76" spans="1:5" ht="19.5" customHeight="1">
      <c r="A76" s="23"/>
      <c r="B76" s="129"/>
      <c r="C76" s="127" t="s">
        <v>290</v>
      </c>
      <c r="D76" s="25"/>
      <c r="E76" s="67"/>
    </row>
    <row r="77" spans="1:5" ht="18.75" customHeight="1">
      <c r="A77" s="23"/>
      <c r="B77" s="23"/>
      <c r="C77" s="118" t="s">
        <v>387</v>
      </c>
      <c r="D77" s="25"/>
      <c r="E77" s="23"/>
    </row>
    <row r="78" spans="1:7" ht="18" customHeight="1">
      <c r="A78" s="13"/>
      <c r="B78" s="382">
        <f>B38-B75</f>
        <v>-3038664.36</v>
      </c>
      <c r="C78" s="284" t="s">
        <v>291</v>
      </c>
      <c r="D78" s="285"/>
      <c r="E78" s="284">
        <f>E38-E75</f>
        <v>-3156004.36</v>
      </c>
      <c r="F78" s="401" t="s">
        <v>460</v>
      </c>
      <c r="G78" s="148"/>
    </row>
    <row r="79" spans="1:7" ht="21" customHeight="1" thickBot="1">
      <c r="A79" s="243">
        <f>A56</f>
        <v>92450000</v>
      </c>
      <c r="B79" s="243">
        <f>B8+B38-B75</f>
        <v>129591508.40999998</v>
      </c>
      <c r="C79" s="286" t="s">
        <v>330</v>
      </c>
      <c r="D79" s="286"/>
      <c r="E79" s="287">
        <f>E8+E38-E75</f>
        <v>129474168.40999998</v>
      </c>
      <c r="F79" s="402">
        <f>E79-129474168.41</f>
        <v>0</v>
      </c>
      <c r="G79" s="147" t="s">
        <v>391</v>
      </c>
    </row>
    <row r="80" spans="1:7" ht="32.25" customHeight="1" thickTop="1">
      <c r="A80" s="18"/>
      <c r="B80" s="267" t="s">
        <v>457</v>
      </c>
      <c r="C80" s="113"/>
      <c r="D80" s="113"/>
      <c r="E80" s="97"/>
      <c r="G80" t="s">
        <v>133</v>
      </c>
    </row>
    <row r="81" spans="1:5" ht="27.75" customHeight="1">
      <c r="A81" s="18"/>
      <c r="B81" s="18" t="s">
        <v>458</v>
      </c>
      <c r="C81" s="113"/>
      <c r="D81" s="113"/>
      <c r="E81" s="97"/>
    </row>
    <row r="82" spans="1:5" ht="29.25" customHeight="1">
      <c r="A82" s="15"/>
      <c r="B82" s="15" t="s">
        <v>459</v>
      </c>
      <c r="C82" s="15"/>
      <c r="D82" s="15"/>
      <c r="E82" s="15"/>
    </row>
    <row r="86" spans="1:5" ht="21.75">
      <c r="A86" s="168"/>
      <c r="B86" s="168"/>
      <c r="C86" s="168"/>
      <c r="D86" s="168"/>
      <c r="E86" s="168"/>
    </row>
    <row r="87" spans="1:5" ht="21.75">
      <c r="A87" s="44"/>
      <c r="B87" s="168"/>
      <c r="C87" s="168"/>
      <c r="D87" s="168"/>
      <c r="E87" s="168"/>
    </row>
    <row r="88" spans="1:5" ht="21.75">
      <c r="A88" s="114"/>
      <c r="B88" s="168"/>
      <c r="C88" s="168"/>
      <c r="D88" s="168"/>
      <c r="E88" s="168"/>
    </row>
    <row r="89" spans="1:5" ht="21.75">
      <c r="A89" s="20"/>
      <c r="B89" s="168"/>
      <c r="C89" s="168"/>
      <c r="D89" s="168"/>
      <c r="E89" s="168"/>
    </row>
    <row r="90" spans="1:5" ht="21.75">
      <c r="A90" s="336"/>
      <c r="B90" s="23"/>
      <c r="C90" s="23"/>
      <c r="D90" s="168"/>
      <c r="E90" s="168"/>
    </row>
    <row r="91" spans="1:5" ht="21.75">
      <c r="A91" s="336"/>
      <c r="B91" s="23"/>
      <c r="C91" s="23"/>
      <c r="D91" s="168"/>
      <c r="E91" s="168"/>
    </row>
    <row r="92" spans="1:5" ht="21.75">
      <c r="A92" s="336"/>
      <c r="B92" s="23"/>
      <c r="C92" s="23"/>
      <c r="D92" s="168"/>
      <c r="E92" s="168"/>
    </row>
    <row r="93" spans="1:5" ht="21.75">
      <c r="A93" s="336"/>
      <c r="B93" s="23"/>
      <c r="C93" s="23"/>
      <c r="D93" s="168"/>
      <c r="E93" s="168"/>
    </row>
    <row r="94" spans="1:5" ht="21.75">
      <c r="A94" s="336"/>
      <c r="B94" s="23"/>
      <c r="C94" s="23"/>
      <c r="D94" s="168"/>
      <c r="E94" s="168"/>
    </row>
    <row r="95" spans="1:5" ht="21.75">
      <c r="A95" s="336"/>
      <c r="B95" s="336"/>
      <c r="C95" s="336"/>
      <c r="D95" s="454"/>
      <c r="E95" s="454"/>
    </row>
    <row r="96" spans="1:5" ht="21.75">
      <c r="A96" s="336"/>
      <c r="B96" s="336"/>
      <c r="C96" s="336"/>
      <c r="D96" s="454"/>
      <c r="E96" s="454"/>
    </row>
    <row r="97" spans="1:5" ht="21.75">
      <c r="A97" s="336"/>
      <c r="B97" s="23"/>
      <c r="C97" s="23"/>
      <c r="D97" s="168"/>
      <c r="E97" s="168"/>
    </row>
    <row r="98" spans="1:5" ht="21.75">
      <c r="A98" s="336"/>
      <c r="B98" s="23"/>
      <c r="C98" s="23"/>
      <c r="D98" s="168"/>
      <c r="E98" s="168"/>
    </row>
    <row r="99" spans="1:5" ht="21.75">
      <c r="A99" s="336"/>
      <c r="B99" s="23"/>
      <c r="C99" s="23"/>
      <c r="D99" s="168"/>
      <c r="E99" s="168"/>
    </row>
    <row r="100" spans="1:5" ht="21.75">
      <c r="A100" s="336"/>
      <c r="B100" s="23"/>
      <c r="C100" s="23"/>
      <c r="D100" s="168"/>
      <c r="E100" s="168"/>
    </row>
    <row r="101" spans="1:5" ht="21.75">
      <c r="A101" s="289"/>
      <c r="B101" s="13"/>
      <c r="C101" s="23"/>
      <c r="D101" s="168"/>
      <c r="E101" s="168"/>
    </row>
    <row r="102" spans="1:5" ht="22.5" thickBot="1">
      <c r="A102" s="287"/>
      <c r="B102" s="287"/>
      <c r="C102" s="455"/>
      <c r="D102" s="455"/>
      <c r="E102" s="455"/>
    </row>
    <row r="103" ht="22.5" thickTop="1"/>
  </sheetData>
  <sheetProtection/>
  <mergeCells count="5">
    <mergeCell ref="A3:E3"/>
    <mergeCell ref="A5:B5"/>
    <mergeCell ref="C5:C7"/>
    <mergeCell ref="A41:B41"/>
    <mergeCell ref="C41:C43"/>
  </mergeCells>
  <printOptions/>
  <pageMargins left="0.5511811023622047" right="0.5511811023622047" top="0.3937007874015748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G36"/>
  <sheetViews>
    <sheetView view="pageBreakPreview" zoomScaleSheetLayoutView="100" zoomScalePageLayoutView="0" workbookViewId="0" topLeftCell="A19">
      <selection activeCell="D30" sqref="D30"/>
    </sheetView>
  </sheetViews>
  <sheetFormatPr defaultColWidth="9.140625" defaultRowHeight="21.75"/>
  <cols>
    <col min="1" max="1" width="4.28125" style="0" customWidth="1"/>
    <col min="2" max="2" width="52.140625" style="0" customWidth="1"/>
    <col min="3" max="3" width="20.28125" style="0" customWidth="1"/>
    <col min="4" max="5" width="22.28125" style="0" customWidth="1"/>
    <col min="6" max="6" width="9.140625" style="0" hidden="1" customWidth="1"/>
    <col min="7" max="7" width="13.421875" style="0" customWidth="1"/>
    <col min="8" max="8" width="10.28125" style="0" customWidth="1"/>
  </cols>
  <sheetData>
    <row r="1" spans="2:4" ht="18" customHeight="1">
      <c r="B1" s="479" t="s">
        <v>245</v>
      </c>
      <c r="C1" s="479"/>
      <c r="D1" s="479"/>
    </row>
    <row r="2" spans="2:4" ht="18.75" customHeight="1">
      <c r="B2" s="479" t="s">
        <v>464</v>
      </c>
      <c r="C2" s="479"/>
      <c r="D2" s="479"/>
    </row>
    <row r="3" spans="2:4" ht="20.25" customHeight="1">
      <c r="B3" s="479" t="s">
        <v>569</v>
      </c>
      <c r="C3" s="479"/>
      <c r="D3" s="479"/>
    </row>
    <row r="4" spans="2:4" ht="20.25" customHeight="1">
      <c r="B4" s="8" t="s">
        <v>465</v>
      </c>
      <c r="C4" s="8" t="s">
        <v>270</v>
      </c>
      <c r="D4" s="8" t="s">
        <v>271</v>
      </c>
    </row>
    <row r="5" spans="2:4" ht="21.75">
      <c r="B5" s="151" t="s">
        <v>466</v>
      </c>
      <c r="C5" s="291">
        <v>2633603.77</v>
      </c>
      <c r="D5" s="291">
        <f>C5</f>
        <v>2633603.77</v>
      </c>
    </row>
    <row r="6" spans="2:4" ht="21.75">
      <c r="B6" s="335" t="s">
        <v>73</v>
      </c>
      <c r="C6" s="291" t="s">
        <v>481</v>
      </c>
      <c r="D6" s="291" t="str">
        <f aca="true" t="shared" si="0" ref="D6:D19">C6</f>
        <v> -</v>
      </c>
    </row>
    <row r="7" spans="2:4" ht="21.75">
      <c r="B7" s="335" t="s">
        <v>570</v>
      </c>
      <c r="C7" s="291" t="s">
        <v>481</v>
      </c>
      <c r="D7" s="291" t="str">
        <f t="shared" si="0"/>
        <v> -</v>
      </c>
    </row>
    <row r="8" spans="2:4" ht="21.75">
      <c r="B8" s="10" t="s">
        <v>424</v>
      </c>
      <c r="C8" s="16">
        <v>336733.74</v>
      </c>
      <c r="D8" s="291">
        <f t="shared" si="0"/>
        <v>336733.74</v>
      </c>
    </row>
    <row r="9" spans="2:4" ht="21.75">
      <c r="B9" s="10" t="s">
        <v>425</v>
      </c>
      <c r="C9" s="16">
        <v>4153.66</v>
      </c>
      <c r="D9" s="291">
        <f t="shared" si="0"/>
        <v>4153.66</v>
      </c>
    </row>
    <row r="10" spans="2:4" ht="21.75">
      <c r="B10" s="10" t="s">
        <v>426</v>
      </c>
      <c r="C10" s="16">
        <v>217694</v>
      </c>
      <c r="D10" s="291">
        <f t="shared" si="0"/>
        <v>217694</v>
      </c>
    </row>
    <row r="11" spans="2:5" ht="21.75">
      <c r="B11" s="10" t="s">
        <v>345</v>
      </c>
      <c r="C11" s="16">
        <v>91872.23</v>
      </c>
      <c r="D11" s="291">
        <f t="shared" si="0"/>
        <v>91872.23</v>
      </c>
      <c r="E11" t="s">
        <v>467</v>
      </c>
    </row>
    <row r="12" spans="2:4" ht="21.75">
      <c r="B12" s="10" t="s">
        <v>423</v>
      </c>
      <c r="C12" s="16">
        <v>240</v>
      </c>
      <c r="D12" s="291">
        <f t="shared" si="0"/>
        <v>240</v>
      </c>
    </row>
    <row r="13" spans="2:4" ht="21.75">
      <c r="B13" s="10" t="s">
        <v>571</v>
      </c>
      <c r="C13" s="16">
        <v>117100</v>
      </c>
      <c r="D13" s="291">
        <f t="shared" si="0"/>
        <v>117100</v>
      </c>
    </row>
    <row r="14" spans="2:4" ht="21.75">
      <c r="B14" s="10" t="s">
        <v>250</v>
      </c>
      <c r="C14" s="16">
        <v>0</v>
      </c>
      <c r="D14" s="291">
        <f t="shared" si="0"/>
        <v>0</v>
      </c>
    </row>
    <row r="15" spans="2:4" ht="21.75">
      <c r="B15" s="10" t="s">
        <v>254</v>
      </c>
      <c r="C15" s="16">
        <v>0</v>
      </c>
      <c r="D15" s="291">
        <f t="shared" si="0"/>
        <v>0</v>
      </c>
    </row>
    <row r="16" spans="2:4" ht="21.75">
      <c r="B16" s="10" t="s">
        <v>255</v>
      </c>
      <c r="C16" s="16">
        <v>0</v>
      </c>
      <c r="D16" s="291">
        <f t="shared" si="0"/>
        <v>0</v>
      </c>
    </row>
    <row r="17" spans="2:4" ht="21.75">
      <c r="B17" s="10" t="s">
        <v>468</v>
      </c>
      <c r="C17" s="16">
        <v>0</v>
      </c>
      <c r="D17" s="291">
        <f t="shared" si="0"/>
        <v>0</v>
      </c>
    </row>
    <row r="18" spans="2:5" ht="21.75">
      <c r="B18" s="10" t="s">
        <v>257</v>
      </c>
      <c r="C18" s="16">
        <v>0</v>
      </c>
      <c r="D18" s="291">
        <f t="shared" si="0"/>
        <v>0</v>
      </c>
      <c r="E18" s="153"/>
    </row>
    <row r="19" spans="2:5" ht="21.75">
      <c r="B19" s="10" t="s">
        <v>256</v>
      </c>
      <c r="C19" s="16">
        <v>0</v>
      </c>
      <c r="D19" s="291">
        <f t="shared" si="0"/>
        <v>0</v>
      </c>
      <c r="E19" s="153"/>
    </row>
    <row r="20" spans="2:7" ht="24.75" thickBot="1">
      <c r="B20" s="135" t="s">
        <v>252</v>
      </c>
      <c r="C20" s="17">
        <f>SUM(C5:C19)</f>
        <v>3401397.4</v>
      </c>
      <c r="D20" s="364">
        <f>SUM(D5:D19)</f>
        <v>3401397.4</v>
      </c>
      <c r="E20" t="s">
        <v>469</v>
      </c>
      <c r="G20" s="149"/>
    </row>
    <row r="21" spans="1:4" ht="22.5" thickTop="1">
      <c r="A21" s="10"/>
      <c r="B21" s="8" t="s">
        <v>272</v>
      </c>
      <c r="C21" s="10"/>
      <c r="D21" s="15"/>
    </row>
    <row r="22" spans="1:7" ht="21.75">
      <c r="A22" s="10"/>
      <c r="B22" s="10" t="s">
        <v>470</v>
      </c>
      <c r="C22" s="15">
        <v>3595967.28</v>
      </c>
      <c r="D22" s="15">
        <v>3607421.28</v>
      </c>
      <c r="E22" s="150" t="s">
        <v>469</v>
      </c>
      <c r="F22" s="150" t="s">
        <v>471</v>
      </c>
      <c r="G22" s="150"/>
    </row>
    <row r="23" spans="1:5" ht="21.75">
      <c r="A23" s="10"/>
      <c r="B23" s="10" t="s">
        <v>472</v>
      </c>
      <c r="C23" s="15">
        <v>0</v>
      </c>
      <c r="D23" s="15">
        <f aca="true" t="shared" si="1" ref="D23:D31">C23</f>
        <v>0</v>
      </c>
      <c r="E23" s="149"/>
    </row>
    <row r="24" spans="1:4" ht="21.75">
      <c r="A24" s="10"/>
      <c r="B24" s="10" t="s">
        <v>473</v>
      </c>
      <c r="C24" s="16">
        <v>0</v>
      </c>
      <c r="D24" s="15">
        <f t="shared" si="1"/>
        <v>0</v>
      </c>
    </row>
    <row r="25" spans="1:4" ht="21.75">
      <c r="A25" s="10"/>
      <c r="B25" s="10" t="s">
        <v>251</v>
      </c>
      <c r="C25" s="16">
        <v>389786</v>
      </c>
      <c r="D25" s="15">
        <f t="shared" si="1"/>
        <v>389786</v>
      </c>
    </row>
    <row r="26" spans="1:4" ht="21.75">
      <c r="A26" s="10"/>
      <c r="B26" s="10" t="s">
        <v>571</v>
      </c>
      <c r="C26" s="16">
        <v>2463400</v>
      </c>
      <c r="D26" s="15">
        <v>1289200</v>
      </c>
    </row>
    <row r="27" spans="1:5" ht="21.75">
      <c r="A27" s="10"/>
      <c r="B27" s="10" t="s">
        <v>573</v>
      </c>
      <c r="C27" s="15">
        <v>31372</v>
      </c>
      <c r="D27" s="15">
        <v>19678</v>
      </c>
      <c r="E27" t="s">
        <v>474</v>
      </c>
    </row>
    <row r="28" spans="1:4" ht="21.75">
      <c r="A28" s="10"/>
      <c r="B28" s="10" t="s">
        <v>345</v>
      </c>
      <c r="C28" s="16">
        <v>76876.48</v>
      </c>
      <c r="D28" s="15">
        <f t="shared" si="1"/>
        <v>76876.48</v>
      </c>
    </row>
    <row r="29" spans="1:4" ht="21.75">
      <c r="A29" s="10"/>
      <c r="B29" s="10" t="s">
        <v>250</v>
      </c>
      <c r="C29" s="16">
        <v>0</v>
      </c>
      <c r="D29" s="15">
        <v>1057100</v>
      </c>
    </row>
    <row r="30" spans="1:5" ht="21.75">
      <c r="A30" s="10"/>
      <c r="B30" s="151" t="s">
        <v>475</v>
      </c>
      <c r="C30" s="292">
        <v>0</v>
      </c>
      <c r="D30" s="15">
        <f t="shared" si="1"/>
        <v>0</v>
      </c>
      <c r="E30" s="147"/>
    </row>
    <row r="31" spans="1:5" ht="21.75">
      <c r="A31" s="10"/>
      <c r="B31" s="151" t="s">
        <v>204</v>
      </c>
      <c r="C31" s="396">
        <v>0</v>
      </c>
      <c r="D31" s="15">
        <f t="shared" si="1"/>
        <v>0</v>
      </c>
      <c r="E31" s="147"/>
    </row>
    <row r="32" spans="1:5" ht="24.75" thickBot="1">
      <c r="A32" s="10"/>
      <c r="B32" s="135" t="s">
        <v>252</v>
      </c>
      <c r="C32" s="293">
        <f>SUM(C22:C31)</f>
        <v>6557401.76</v>
      </c>
      <c r="D32" s="403">
        <f>SUM(D22:D31)</f>
        <v>6440061.76</v>
      </c>
      <c r="E32" t="s">
        <v>476</v>
      </c>
    </row>
    <row r="33" spans="1:6" ht="21.75" customHeight="1" thickTop="1">
      <c r="A33" s="10"/>
      <c r="B33" s="137" t="s">
        <v>124</v>
      </c>
      <c r="C33" s="294">
        <f>C20-C32</f>
        <v>-3156004.36</v>
      </c>
      <c r="D33" s="294">
        <f>D20-D32</f>
        <v>-3038664.36</v>
      </c>
      <c r="E33" t="s">
        <v>476</v>
      </c>
      <c r="F33" t="s">
        <v>477</v>
      </c>
    </row>
    <row r="34" spans="1:4" ht="29.25" customHeight="1">
      <c r="A34" s="10"/>
      <c r="B34" s="10" t="s">
        <v>480</v>
      </c>
      <c r="C34" s="10"/>
      <c r="D34" s="10"/>
    </row>
    <row r="35" spans="1:4" ht="30" customHeight="1">
      <c r="A35" s="10"/>
      <c r="B35" s="10" t="s">
        <v>478</v>
      </c>
      <c r="C35" s="10"/>
      <c r="D35" s="10"/>
    </row>
    <row r="36" spans="1:4" ht="27.75" customHeight="1">
      <c r="A36" s="10"/>
      <c r="B36" s="10" t="s">
        <v>479</v>
      </c>
      <c r="C36" s="10"/>
      <c r="D36" s="10"/>
    </row>
  </sheetData>
  <sheetProtection/>
  <mergeCells count="3">
    <mergeCell ref="B1:D1"/>
    <mergeCell ref="B2:D2"/>
    <mergeCell ref="B3:D3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bancom -</cp:lastModifiedBy>
  <cp:lastPrinted>2015-11-19T08:39:50Z</cp:lastPrinted>
  <dcterms:created xsi:type="dcterms:W3CDTF">2004-02-24T03:12:32Z</dcterms:created>
  <dcterms:modified xsi:type="dcterms:W3CDTF">2015-11-20T10:06:48Z</dcterms:modified>
  <cp:category/>
  <cp:version/>
  <cp:contentType/>
  <cp:contentStatus/>
</cp:coreProperties>
</file>